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4_{6A0513FC-5C2B-4041-97E8-5349F167127A}" xr6:coauthVersionLast="47" xr6:coauthVersionMax="47" xr10:uidLastSave="{00000000-0000-0000-0000-000000000000}"/>
  <bookViews>
    <workbookView xWindow="-120" yWindow="-120" windowWidth="29040" windowHeight="15720" xr2:uid="{1C898D13-4244-4636-B685-52091181ADC2}"/>
  </bookViews>
  <sheets>
    <sheet name="Data (Analysis)" sheetId="72" r:id="rId1"/>
    <sheet name="WIOA Performance Data" sheetId="74" r:id="rId2"/>
    <sheet name="PY23 Students Served" sheetId="71" r:id="rId3"/>
    <sheet name="Grad Rates from Sep Analysis" sheetId="73" r:id="rId4"/>
    <sheet name="Graduates By Center" sheetId="75" r:id="rId5"/>
  </sheets>
  <externalReferences>
    <externalReference r:id="rId6"/>
    <externalReference r:id="rId7"/>
  </externalReferences>
  <definedNames>
    <definedName name="_xlnm._FilterDatabase" localSheetId="0" hidden="1">'Data (Analysis)'!$A$3:$U$3</definedName>
    <definedName name="_xlnm._FilterDatabase" localSheetId="3" hidden="1">'Grad Rates from Sep Analysis'!$A$1:$H$119</definedName>
    <definedName name="_xlnm._FilterDatabase" localSheetId="4" hidden="1">'Graduates By Center'!$B$1:$D$120</definedName>
    <definedName name="_xlnm._FilterDatabase" localSheetId="2" hidden="1">'PY23 Students Served'!$A$1:$C$121</definedName>
    <definedName name="centerP6">#REF!</definedName>
    <definedName name="centerPrime">[1]centerPrime!$A$3:$O$130</definedName>
    <definedName name="ctrprime">[2]centerPrime!$A$3:$O$130</definedName>
    <definedName name="_xlnm.Print_Area" localSheetId="4">'Graduates By Center'!$B$1:$D$120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2" i="72" l="1"/>
  <c r="F5" i="72"/>
  <c r="F6" i="72"/>
  <c r="F7" i="72"/>
  <c r="F8" i="72"/>
  <c r="F9" i="72"/>
  <c r="F10" i="72"/>
  <c r="F11" i="72"/>
  <c r="F12" i="72"/>
  <c r="F13" i="72"/>
  <c r="F14" i="72"/>
  <c r="F15" i="72"/>
  <c r="F16" i="72"/>
  <c r="F17" i="72"/>
  <c r="F18" i="72"/>
  <c r="F19" i="72"/>
  <c r="F20" i="72"/>
  <c r="F21" i="72"/>
  <c r="F22" i="72"/>
  <c r="F23" i="72"/>
  <c r="F24" i="72"/>
  <c r="F25" i="72"/>
  <c r="F26" i="72"/>
  <c r="F27" i="72"/>
  <c r="F28" i="72"/>
  <c r="F29" i="72"/>
  <c r="F30" i="72"/>
  <c r="F31" i="72"/>
  <c r="F32" i="72"/>
  <c r="F33" i="72"/>
  <c r="F34" i="72"/>
  <c r="F35" i="72"/>
  <c r="F36" i="72"/>
  <c r="F37" i="72"/>
  <c r="F38" i="72"/>
  <c r="F39" i="72"/>
  <c r="F40" i="72"/>
  <c r="F41" i="72"/>
  <c r="F42" i="72"/>
  <c r="F43" i="72"/>
  <c r="F44" i="72"/>
  <c r="F45" i="72"/>
  <c r="F46" i="72"/>
  <c r="F47" i="72"/>
  <c r="F48" i="72"/>
  <c r="F49" i="72"/>
  <c r="F51" i="72"/>
  <c r="F52" i="72"/>
  <c r="F53" i="72"/>
  <c r="F54" i="72"/>
  <c r="F55" i="72"/>
  <c r="F56" i="72"/>
  <c r="F57" i="72"/>
  <c r="F58" i="72"/>
  <c r="F59" i="72"/>
  <c r="F60" i="72"/>
  <c r="F61" i="72"/>
  <c r="F62" i="72"/>
  <c r="F63" i="72"/>
  <c r="F64" i="72"/>
  <c r="F65" i="72"/>
  <c r="F66" i="72"/>
  <c r="F67" i="72"/>
  <c r="F68" i="72"/>
  <c r="F69" i="72"/>
  <c r="F70" i="72"/>
  <c r="F71" i="72"/>
  <c r="F72" i="72"/>
  <c r="F73" i="72"/>
  <c r="F74" i="72"/>
  <c r="F75" i="72"/>
  <c r="F76" i="72"/>
  <c r="F77" i="72"/>
  <c r="F78" i="72"/>
  <c r="F79" i="72"/>
  <c r="F80" i="72"/>
  <c r="F81" i="72"/>
  <c r="F82" i="72"/>
  <c r="F83" i="72"/>
  <c r="F84" i="72"/>
  <c r="F85" i="72"/>
  <c r="F86" i="72"/>
  <c r="F87" i="72"/>
  <c r="F88" i="72"/>
  <c r="F89" i="72"/>
  <c r="F90" i="72"/>
  <c r="F91" i="72"/>
  <c r="F92" i="72"/>
  <c r="F93" i="72"/>
  <c r="F94" i="72"/>
  <c r="F95" i="72"/>
  <c r="F96" i="72"/>
  <c r="F97" i="72"/>
  <c r="F98" i="72"/>
  <c r="F99" i="72"/>
  <c r="F101" i="72"/>
  <c r="F102" i="72"/>
  <c r="F103" i="72"/>
  <c r="F104" i="72"/>
  <c r="F105" i="72"/>
  <c r="F106" i="72"/>
  <c r="F107" i="72"/>
  <c r="F108" i="72"/>
  <c r="F109" i="72"/>
  <c r="F110" i="72"/>
  <c r="F111" i="72"/>
  <c r="F112" i="72"/>
  <c r="F113" i="72"/>
  <c r="F114" i="72"/>
  <c r="F115" i="72"/>
  <c r="F116" i="72"/>
  <c r="F117" i="72"/>
  <c r="F120" i="72"/>
  <c r="F121" i="72"/>
  <c r="F122" i="72"/>
  <c r="F4" i="72"/>
  <c r="G103" i="73"/>
  <c r="I4" i="72"/>
  <c r="I5" i="72"/>
  <c r="L4" i="72"/>
  <c r="K30" i="72"/>
  <c r="K28" i="72"/>
  <c r="K34" i="72"/>
  <c r="K100" i="72"/>
  <c r="K62" i="72"/>
  <c r="K83" i="72"/>
  <c r="K91" i="72"/>
  <c r="K21" i="72"/>
  <c r="K19" i="72"/>
  <c r="K22" i="72"/>
  <c r="K52" i="72"/>
  <c r="K102" i="72"/>
  <c r="K4" i="72"/>
  <c r="K70" i="72"/>
  <c r="K23" i="72"/>
  <c r="K98" i="72"/>
  <c r="K5" i="72"/>
  <c r="K44" i="72"/>
  <c r="K77" i="72"/>
  <c r="K112" i="72"/>
  <c r="K35" i="72"/>
  <c r="K40" i="72"/>
  <c r="K42" i="72"/>
  <c r="K46" i="72"/>
  <c r="K120" i="72"/>
  <c r="K108" i="72"/>
  <c r="K74" i="72"/>
  <c r="K47" i="72"/>
  <c r="K87" i="72"/>
  <c r="K67" i="72"/>
  <c r="K26" i="72"/>
  <c r="K96" i="72"/>
  <c r="K86" i="72"/>
  <c r="K64" i="72"/>
  <c r="K15" i="72"/>
  <c r="K114" i="72"/>
  <c r="K72" i="72"/>
  <c r="K12" i="72"/>
  <c r="K82" i="72"/>
  <c r="K13" i="72"/>
  <c r="K66" i="72"/>
  <c r="K92" i="72"/>
  <c r="K11" i="72"/>
  <c r="K33" i="72"/>
  <c r="K103" i="72"/>
  <c r="K54" i="72"/>
  <c r="K80" i="72"/>
  <c r="K73" i="72"/>
  <c r="K17" i="72"/>
  <c r="K18" i="72"/>
  <c r="K122" i="72"/>
  <c r="K88" i="72"/>
  <c r="K43" i="72"/>
  <c r="K41" i="72"/>
  <c r="K69" i="72"/>
  <c r="K9" i="72"/>
  <c r="K104" i="72"/>
  <c r="K119" i="72"/>
  <c r="K110" i="72"/>
  <c r="K107" i="72"/>
  <c r="K106" i="72"/>
  <c r="K94" i="72"/>
  <c r="K39" i="72"/>
  <c r="K27" i="72"/>
  <c r="K29" i="72"/>
  <c r="K115" i="72"/>
  <c r="K99" i="72"/>
  <c r="K31" i="72"/>
  <c r="K81" i="72"/>
  <c r="K101" i="72"/>
  <c r="K49" i="72"/>
  <c r="K51" i="72"/>
  <c r="K75" i="72"/>
  <c r="K71" i="72"/>
  <c r="K116" i="72"/>
  <c r="K57" i="72"/>
  <c r="K56" i="72"/>
  <c r="K6" i="72"/>
  <c r="K63" i="72"/>
  <c r="K113" i="72"/>
  <c r="K78" i="72"/>
  <c r="K37" i="72"/>
  <c r="K105" i="72"/>
  <c r="K90" i="72"/>
  <c r="K14" i="72"/>
  <c r="K10" i="72"/>
  <c r="K109" i="72"/>
  <c r="K117" i="72"/>
  <c r="K89" i="72"/>
  <c r="K36" i="72"/>
  <c r="K118" i="72"/>
  <c r="K50" i="72"/>
  <c r="K53" i="72"/>
  <c r="K16" i="72"/>
  <c r="K59" i="72"/>
  <c r="K58" i="72"/>
  <c r="K76" i="72"/>
  <c r="K32" i="72"/>
  <c r="K38" i="72"/>
  <c r="K95" i="72"/>
  <c r="K111" i="72"/>
  <c r="K20" i="72"/>
  <c r="K45" i="72"/>
  <c r="K97" i="72"/>
  <c r="K7" i="72"/>
  <c r="K79" i="72"/>
  <c r="K61" i="72"/>
  <c r="K65" i="72"/>
  <c r="K84" i="72"/>
  <c r="K121" i="72"/>
  <c r="K48" i="72"/>
  <c r="K85" i="72"/>
  <c r="K93" i="72"/>
  <c r="K60" i="72"/>
  <c r="K55" i="72"/>
  <c r="K8" i="72"/>
  <c r="K25" i="72"/>
  <c r="K68" i="72"/>
  <c r="K24" i="72"/>
  <c r="J30" i="72"/>
  <c r="J28" i="72"/>
  <c r="J34" i="72"/>
  <c r="J100" i="72"/>
  <c r="J62" i="72"/>
  <c r="J83" i="72"/>
  <c r="J91" i="72"/>
  <c r="J21" i="72"/>
  <c r="J19" i="72"/>
  <c r="J22" i="72"/>
  <c r="J52" i="72"/>
  <c r="J102" i="72"/>
  <c r="J4" i="72"/>
  <c r="J70" i="72"/>
  <c r="J23" i="72"/>
  <c r="J98" i="72"/>
  <c r="J5" i="72"/>
  <c r="J44" i="72"/>
  <c r="J77" i="72"/>
  <c r="J112" i="72"/>
  <c r="J35" i="72"/>
  <c r="J40" i="72"/>
  <c r="J42" i="72"/>
  <c r="J46" i="72"/>
  <c r="J120" i="72"/>
  <c r="J108" i="72"/>
  <c r="J74" i="72"/>
  <c r="J47" i="72"/>
  <c r="J87" i="72"/>
  <c r="J67" i="72"/>
  <c r="J26" i="72"/>
  <c r="J96" i="72"/>
  <c r="J86" i="72"/>
  <c r="J64" i="72"/>
  <c r="J15" i="72"/>
  <c r="J114" i="72"/>
  <c r="J72" i="72"/>
  <c r="J12" i="72"/>
  <c r="J82" i="72"/>
  <c r="J13" i="72"/>
  <c r="J66" i="72"/>
  <c r="J92" i="72"/>
  <c r="J11" i="72"/>
  <c r="J33" i="72"/>
  <c r="J103" i="72"/>
  <c r="J54" i="72"/>
  <c r="J80" i="72"/>
  <c r="J73" i="72"/>
  <c r="J17" i="72"/>
  <c r="J18" i="72"/>
  <c r="J122" i="72"/>
  <c r="J88" i="72"/>
  <c r="J43" i="72"/>
  <c r="J41" i="72"/>
  <c r="J69" i="72"/>
  <c r="J9" i="72"/>
  <c r="J104" i="72"/>
  <c r="J119" i="72"/>
  <c r="J110" i="72"/>
  <c r="J107" i="72"/>
  <c r="J106" i="72"/>
  <c r="J94" i="72"/>
  <c r="J39" i="72"/>
  <c r="J27" i="72"/>
  <c r="J29" i="72"/>
  <c r="J115" i="72"/>
  <c r="J99" i="72"/>
  <c r="J31" i="72"/>
  <c r="J81" i="72"/>
  <c r="J101" i="72"/>
  <c r="J49" i="72"/>
  <c r="J51" i="72"/>
  <c r="J75" i="72"/>
  <c r="J71" i="72"/>
  <c r="J116" i="72"/>
  <c r="J57" i="72"/>
  <c r="J56" i="72"/>
  <c r="J6" i="72"/>
  <c r="J63" i="72"/>
  <c r="J113" i="72"/>
  <c r="J78" i="72"/>
  <c r="J37" i="72"/>
  <c r="J105" i="72"/>
  <c r="J90" i="72"/>
  <c r="J14" i="72"/>
  <c r="J10" i="72"/>
  <c r="J109" i="72"/>
  <c r="J117" i="72"/>
  <c r="J89" i="72"/>
  <c r="J36" i="72"/>
  <c r="J118" i="72"/>
  <c r="J50" i="72"/>
  <c r="J53" i="72"/>
  <c r="J16" i="72"/>
  <c r="J59" i="72"/>
  <c r="J58" i="72"/>
  <c r="J76" i="72"/>
  <c r="J32" i="72"/>
  <c r="J38" i="72"/>
  <c r="J95" i="72"/>
  <c r="J111" i="72"/>
  <c r="J20" i="72"/>
  <c r="J45" i="72"/>
  <c r="J97" i="72"/>
  <c r="J7" i="72"/>
  <c r="J79" i="72"/>
  <c r="J61" i="72"/>
  <c r="J65" i="72"/>
  <c r="J84" i="72"/>
  <c r="J121" i="72"/>
  <c r="J48" i="72"/>
  <c r="J85" i="72"/>
  <c r="J93" i="72"/>
  <c r="J60" i="72"/>
  <c r="J55" i="72"/>
  <c r="J8" i="72"/>
  <c r="J25" i="72"/>
  <c r="J68" i="72"/>
  <c r="J24" i="72"/>
  <c r="G50" i="72"/>
  <c r="F50" i="72" s="1"/>
  <c r="G118" i="72"/>
  <c r="F118" i="72" s="1"/>
  <c r="G100" i="72"/>
  <c r="F100" i="72" s="1"/>
  <c r="G119" i="72"/>
  <c r="F119" i="72" s="1"/>
  <c r="T68" i="72"/>
  <c r="T25" i="72"/>
  <c r="T8" i="72"/>
  <c r="T55" i="72"/>
  <c r="T60" i="72"/>
  <c r="T93" i="72"/>
  <c r="T85" i="72"/>
  <c r="T48" i="72"/>
  <c r="T121" i="72"/>
  <c r="T84" i="72"/>
  <c r="T65" i="72"/>
  <c r="T61" i="72"/>
  <c r="T79" i="72"/>
  <c r="T7" i="72"/>
  <c r="T97" i="72"/>
  <c r="T45" i="72"/>
  <c r="T20" i="72"/>
  <c r="T111" i="72"/>
  <c r="T95" i="72"/>
  <c r="T38" i="72"/>
  <c r="T32" i="72"/>
  <c r="T76" i="72"/>
  <c r="T58" i="72"/>
  <c r="T59" i="72"/>
  <c r="T16" i="72"/>
  <c r="T53" i="72"/>
  <c r="T50" i="72"/>
  <c r="T118" i="72"/>
  <c r="T36" i="72"/>
  <c r="T89" i="72"/>
  <c r="T117" i="72"/>
  <c r="T109" i="72"/>
  <c r="T10" i="72"/>
  <c r="T14" i="72"/>
  <c r="T90" i="72"/>
  <c r="T105" i="72"/>
  <c r="T37" i="72"/>
  <c r="T78" i="72"/>
  <c r="T113" i="72"/>
  <c r="T63" i="72"/>
  <c r="T6" i="72"/>
  <c r="T56" i="72"/>
  <c r="T57" i="72"/>
  <c r="T116" i="72"/>
  <c r="T71" i="72"/>
  <c r="T75" i="72"/>
  <c r="T51" i="72"/>
  <c r="T49" i="72"/>
  <c r="T101" i="72"/>
  <c r="T81" i="72"/>
  <c r="T31" i="72"/>
  <c r="T99" i="72"/>
  <c r="T115" i="72"/>
  <c r="T29" i="72"/>
  <c r="T27" i="72"/>
  <c r="T39" i="72"/>
  <c r="T94" i="72"/>
  <c r="T106" i="72"/>
  <c r="T107" i="72"/>
  <c r="T110" i="72"/>
  <c r="T119" i="72"/>
  <c r="T104" i="72"/>
  <c r="T9" i="72"/>
  <c r="T69" i="72"/>
  <c r="T41" i="72"/>
  <c r="T43" i="72"/>
  <c r="T88" i="72"/>
  <c r="T122" i="72"/>
  <c r="T18" i="72"/>
  <c r="T17" i="72"/>
  <c r="T73" i="72"/>
  <c r="T80" i="72"/>
  <c r="T54" i="72"/>
  <c r="T103" i="72"/>
  <c r="T33" i="72"/>
  <c r="T11" i="72"/>
  <c r="T92" i="72"/>
  <c r="T66" i="72"/>
  <c r="T13" i="72"/>
  <c r="T82" i="72"/>
  <c r="T12" i="72"/>
  <c r="T72" i="72"/>
  <c r="T114" i="72"/>
  <c r="T15" i="72"/>
  <c r="T64" i="72"/>
  <c r="T86" i="72"/>
  <c r="T96" i="72"/>
  <c r="T26" i="72"/>
  <c r="T67" i="72"/>
  <c r="T87" i="72"/>
  <c r="T47" i="72"/>
  <c r="T74" i="72"/>
  <c r="T108" i="72"/>
  <c r="T120" i="72"/>
  <c r="T46" i="72"/>
  <c r="T42" i="72"/>
  <c r="T40" i="72"/>
  <c r="T35" i="72"/>
  <c r="T112" i="72"/>
  <c r="T77" i="72"/>
  <c r="T44" i="72"/>
  <c r="T5" i="72"/>
  <c r="T98" i="72"/>
  <c r="T23" i="72"/>
  <c r="T70" i="72"/>
  <c r="T4" i="72"/>
  <c r="T102" i="72"/>
  <c r="T52" i="72"/>
  <c r="T22" i="72"/>
  <c r="T19" i="72"/>
  <c r="T21" i="72"/>
  <c r="T91" i="72"/>
  <c r="T83" i="72"/>
  <c r="T62" i="72"/>
  <c r="T100" i="72"/>
  <c r="T34" i="72"/>
  <c r="T28" i="72"/>
  <c r="T30" i="72"/>
  <c r="T24" i="72"/>
  <c r="E149" i="72" l="1"/>
  <c r="E152" i="72" s="1"/>
  <c r="O4" i="72" l="1"/>
  <c r="P4" i="72"/>
  <c r="P5" i="72"/>
  <c r="O5" i="72"/>
  <c r="E151" i="72"/>
  <c r="K149" i="72" l="1"/>
  <c r="P17" i="72"/>
  <c r="P75" i="72"/>
  <c r="P29" i="72"/>
  <c r="P90" i="72"/>
  <c r="P45" i="72"/>
  <c r="P67" i="72"/>
  <c r="P43" i="72"/>
  <c r="P22" i="72"/>
  <c r="P83" i="72"/>
  <c r="P82" i="72"/>
  <c r="P103" i="72"/>
  <c r="P81" i="72"/>
  <c r="P16" i="72"/>
  <c r="P9" i="72"/>
  <c r="P48" i="72"/>
  <c r="P70" i="72"/>
  <c r="P112" i="72"/>
  <c r="P105" i="72"/>
  <c r="P62" i="72"/>
  <c r="P60" i="72"/>
  <c r="P37" i="72"/>
  <c r="P102" i="72"/>
  <c r="P80" i="72"/>
  <c r="P59" i="72"/>
  <c r="P36" i="72"/>
  <c r="P15" i="72"/>
  <c r="P14" i="72"/>
  <c r="P117" i="72"/>
  <c r="P71" i="72"/>
  <c r="P111" i="72"/>
  <c r="P23" i="72"/>
  <c r="P38" i="72"/>
  <c r="P95" i="72"/>
  <c r="P30" i="72"/>
  <c r="P73" i="72"/>
  <c r="P113" i="72"/>
  <c r="P89" i="72"/>
  <c r="P118" i="72"/>
  <c r="P88" i="72"/>
  <c r="P66" i="72"/>
  <c r="P61" i="72"/>
  <c r="P58" i="72"/>
  <c r="P35" i="72"/>
  <c r="P57" i="72"/>
  <c r="P34" i="72"/>
  <c r="P98" i="72"/>
  <c r="P56" i="72"/>
  <c r="P33" i="72"/>
  <c r="P50" i="72"/>
  <c r="P26" i="72"/>
  <c r="P69" i="72"/>
  <c r="P100" i="72"/>
  <c r="P110" i="72"/>
  <c r="P87" i="72"/>
  <c r="P39" i="72"/>
  <c r="P101" i="72"/>
  <c r="P97" i="72"/>
  <c r="P77" i="72"/>
  <c r="P55" i="72"/>
  <c r="P32" i="72"/>
  <c r="P11" i="72"/>
  <c r="P94" i="72"/>
  <c r="P52" i="72"/>
  <c r="P6" i="72"/>
  <c r="P47" i="72"/>
  <c r="P46" i="72"/>
  <c r="P24" i="72"/>
  <c r="P44" i="72"/>
  <c r="P84" i="72"/>
  <c r="P104" i="72"/>
  <c r="P79" i="72"/>
  <c r="P99" i="72"/>
  <c r="P122" i="72"/>
  <c r="P121" i="72"/>
  <c r="P96" i="72"/>
  <c r="P76" i="72"/>
  <c r="P54" i="72"/>
  <c r="P31" i="72"/>
  <c r="P10" i="72"/>
  <c r="P120" i="72"/>
  <c r="P116" i="72"/>
  <c r="P51" i="72"/>
  <c r="P28" i="72"/>
  <c r="P8" i="72"/>
  <c r="P115" i="72"/>
  <c r="P92" i="72"/>
  <c r="P72" i="72"/>
  <c r="P49" i="72"/>
  <c r="P27" i="72"/>
  <c r="P7" i="72"/>
  <c r="P21" i="72"/>
  <c r="P119" i="72"/>
  <c r="P53" i="72"/>
  <c r="P74" i="72"/>
  <c r="P114" i="72"/>
  <c r="P25" i="72"/>
  <c r="P68" i="72"/>
  <c r="P109" i="72"/>
  <c r="P108" i="72"/>
  <c r="P86" i="72"/>
  <c r="P65" i="72"/>
  <c r="P42" i="72"/>
  <c r="P107" i="72"/>
  <c r="P85" i="72"/>
  <c r="P64" i="72"/>
  <c r="P41" i="72"/>
  <c r="P20" i="72"/>
  <c r="P78" i="72"/>
  <c r="P93" i="72"/>
  <c r="P91" i="72"/>
  <c r="P106" i="72"/>
  <c r="P63" i="72"/>
  <c r="P40" i="72"/>
  <c r="P19" i="72"/>
  <c r="P13" i="72"/>
  <c r="P18" i="72"/>
  <c r="P12" i="72"/>
  <c r="E123" i="75"/>
  <c r="E127" i="72" s="1"/>
  <c r="E142" i="72" l="1" a="1"/>
  <c r="E142" i="72" s="1"/>
  <c r="E141" i="72" a="1"/>
  <c r="E141" i="72" s="1"/>
  <c r="D123" i="75"/>
  <c r="E128" i="72" s="1"/>
  <c r="E20" i="72" l="1"/>
  <c r="G6" i="73" l="1"/>
  <c r="L100" i="72" l="1"/>
  <c r="N100" i="72" s="1"/>
  <c r="H6" i="73"/>
  <c r="I24" i="72"/>
  <c r="I30" i="72"/>
  <c r="I28" i="72"/>
  <c r="I34" i="72"/>
  <c r="I100" i="72"/>
  <c r="I62" i="72"/>
  <c r="I83" i="72"/>
  <c r="I91" i="72"/>
  <c r="I21" i="72"/>
  <c r="I19" i="72"/>
  <c r="I22" i="72"/>
  <c r="I52" i="72"/>
  <c r="I102" i="72"/>
  <c r="I70" i="72"/>
  <c r="I23" i="72"/>
  <c r="I98" i="72"/>
  <c r="I44" i="72"/>
  <c r="I77" i="72"/>
  <c r="I112" i="72"/>
  <c r="I35" i="72"/>
  <c r="I40" i="72"/>
  <c r="I42" i="72"/>
  <c r="I46" i="72"/>
  <c r="I120" i="72"/>
  <c r="I108" i="72"/>
  <c r="I74" i="72"/>
  <c r="I47" i="72"/>
  <c r="I87" i="72"/>
  <c r="I67" i="72"/>
  <c r="I26" i="72"/>
  <c r="I96" i="72"/>
  <c r="I86" i="72"/>
  <c r="I64" i="72"/>
  <c r="I15" i="72"/>
  <c r="I114" i="72"/>
  <c r="I72" i="72"/>
  <c r="I12" i="72"/>
  <c r="I82" i="72"/>
  <c r="I13" i="72"/>
  <c r="I66" i="72"/>
  <c r="I92" i="72"/>
  <c r="I11" i="72"/>
  <c r="I33" i="72"/>
  <c r="I103" i="72"/>
  <c r="I54" i="72"/>
  <c r="I80" i="72"/>
  <c r="I73" i="72"/>
  <c r="I17" i="72"/>
  <c r="I18" i="72"/>
  <c r="I122" i="72"/>
  <c r="I88" i="72"/>
  <c r="I43" i="72"/>
  <c r="I41" i="72"/>
  <c r="I69" i="72"/>
  <c r="I9" i="72"/>
  <c r="I104" i="72"/>
  <c r="I119" i="72"/>
  <c r="I110" i="72"/>
  <c r="I107" i="72"/>
  <c r="I106" i="72"/>
  <c r="I94" i="72"/>
  <c r="I39" i="72"/>
  <c r="I27" i="72"/>
  <c r="I29" i="72"/>
  <c r="I115" i="72"/>
  <c r="I99" i="72"/>
  <c r="I31" i="72"/>
  <c r="I81" i="72"/>
  <c r="I101" i="72"/>
  <c r="I49" i="72"/>
  <c r="I51" i="72"/>
  <c r="I75" i="72"/>
  <c r="I71" i="72"/>
  <c r="I116" i="72"/>
  <c r="I57" i="72"/>
  <c r="I56" i="72"/>
  <c r="I6" i="72"/>
  <c r="I63" i="72"/>
  <c r="I113" i="72"/>
  <c r="I78" i="72"/>
  <c r="I37" i="72"/>
  <c r="I105" i="72"/>
  <c r="I90" i="72"/>
  <c r="I14" i="72"/>
  <c r="I10" i="72"/>
  <c r="I109" i="72"/>
  <c r="I117" i="72"/>
  <c r="I89" i="72"/>
  <c r="I36" i="72"/>
  <c r="I118" i="72"/>
  <c r="I50" i="72"/>
  <c r="I53" i="72"/>
  <c r="I16" i="72"/>
  <c r="I59" i="72"/>
  <c r="I58" i="72"/>
  <c r="I76" i="72"/>
  <c r="I32" i="72"/>
  <c r="I38" i="72"/>
  <c r="I95" i="72"/>
  <c r="I111" i="72"/>
  <c r="I20" i="72"/>
  <c r="I45" i="72"/>
  <c r="I97" i="72"/>
  <c r="I7" i="72"/>
  <c r="I79" i="72"/>
  <c r="I61" i="72"/>
  <c r="I65" i="72"/>
  <c r="I84" i="72"/>
  <c r="I121" i="72"/>
  <c r="I48" i="72"/>
  <c r="I85" i="72"/>
  <c r="I93" i="72"/>
  <c r="I60" i="72"/>
  <c r="I55" i="72"/>
  <c r="I8" i="72"/>
  <c r="I25" i="72"/>
  <c r="I68" i="72"/>
  <c r="K3" i="74"/>
  <c r="S3" i="74"/>
  <c r="AA3" i="74"/>
  <c r="AI3" i="74"/>
  <c r="AQ3" i="74"/>
  <c r="AY3" i="74"/>
  <c r="K4" i="74"/>
  <c r="S4" i="74"/>
  <c r="AA4" i="74"/>
  <c r="AI4" i="74"/>
  <c r="AQ4" i="74"/>
  <c r="AY4" i="74"/>
  <c r="K5" i="74"/>
  <c r="S5" i="74"/>
  <c r="AA5" i="74"/>
  <c r="AI5" i="74"/>
  <c r="AQ5" i="74"/>
  <c r="AY5" i="74"/>
  <c r="K6" i="74"/>
  <c r="S6" i="74"/>
  <c r="AA6" i="74"/>
  <c r="AI6" i="74"/>
  <c r="AQ6" i="74"/>
  <c r="AY6" i="74"/>
  <c r="K7" i="74"/>
  <c r="S7" i="74"/>
  <c r="AA7" i="74"/>
  <c r="AI7" i="74"/>
  <c r="AQ7" i="74"/>
  <c r="AY7" i="74"/>
  <c r="K8" i="74"/>
  <c r="S8" i="74"/>
  <c r="AA8" i="74"/>
  <c r="AI8" i="74"/>
  <c r="AQ8" i="74"/>
  <c r="AY8" i="74"/>
  <c r="K9" i="74"/>
  <c r="S9" i="74"/>
  <c r="AA9" i="74"/>
  <c r="AI9" i="74"/>
  <c r="AQ9" i="74"/>
  <c r="AY9" i="74"/>
  <c r="K10" i="74"/>
  <c r="S10" i="74"/>
  <c r="AA10" i="74"/>
  <c r="AI10" i="74"/>
  <c r="AQ10" i="74"/>
  <c r="AY10" i="74"/>
  <c r="K11" i="74"/>
  <c r="S11" i="74"/>
  <c r="AA11" i="74"/>
  <c r="AI11" i="74"/>
  <c r="AQ11" i="74"/>
  <c r="AY11" i="74"/>
  <c r="K12" i="74"/>
  <c r="S12" i="74"/>
  <c r="AA12" i="74"/>
  <c r="AI12" i="74"/>
  <c r="AQ12" i="74"/>
  <c r="AY12" i="74"/>
  <c r="K13" i="74"/>
  <c r="S13" i="74"/>
  <c r="AA13" i="74"/>
  <c r="AI13" i="74"/>
  <c r="AQ13" i="74"/>
  <c r="AY13" i="74"/>
  <c r="K14" i="74"/>
  <c r="S14" i="74"/>
  <c r="AA14" i="74"/>
  <c r="AI14" i="74"/>
  <c r="AQ14" i="74"/>
  <c r="AY14" i="74"/>
  <c r="K15" i="74"/>
  <c r="S15" i="74"/>
  <c r="AA15" i="74"/>
  <c r="AI15" i="74"/>
  <c r="AQ15" i="74"/>
  <c r="AY15" i="74"/>
  <c r="K16" i="74"/>
  <c r="S16" i="74"/>
  <c r="AA16" i="74"/>
  <c r="AI16" i="74"/>
  <c r="AQ16" i="74"/>
  <c r="AY16" i="74"/>
  <c r="K17" i="74"/>
  <c r="S17" i="74"/>
  <c r="AA17" i="74"/>
  <c r="AI17" i="74"/>
  <c r="AQ17" i="74"/>
  <c r="AY17" i="74"/>
  <c r="K18" i="74"/>
  <c r="S18" i="74"/>
  <c r="AA18" i="74"/>
  <c r="AI18" i="74"/>
  <c r="AQ18" i="74"/>
  <c r="AY18" i="74"/>
  <c r="K19" i="74"/>
  <c r="S19" i="74"/>
  <c r="AA19" i="74"/>
  <c r="AI19" i="74"/>
  <c r="AQ19" i="74"/>
  <c r="AY19" i="74"/>
  <c r="K20" i="74"/>
  <c r="S20" i="74"/>
  <c r="AA20" i="74"/>
  <c r="AI20" i="74"/>
  <c r="AQ20" i="74"/>
  <c r="AY20" i="74"/>
  <c r="K21" i="74"/>
  <c r="S21" i="74"/>
  <c r="AA21" i="74"/>
  <c r="AI21" i="74"/>
  <c r="AQ21" i="74"/>
  <c r="AY21" i="74"/>
  <c r="K22" i="74"/>
  <c r="S22" i="74"/>
  <c r="AA22" i="74"/>
  <c r="AI22" i="74"/>
  <c r="AQ22" i="74"/>
  <c r="AY22" i="74"/>
  <c r="K23" i="74"/>
  <c r="S23" i="74"/>
  <c r="AA23" i="74"/>
  <c r="AI23" i="74"/>
  <c r="AQ23" i="74"/>
  <c r="AY23" i="74"/>
  <c r="K24" i="74"/>
  <c r="S24" i="74"/>
  <c r="AA24" i="74"/>
  <c r="AI24" i="74"/>
  <c r="AQ24" i="74"/>
  <c r="AY24" i="74"/>
  <c r="K25" i="74"/>
  <c r="S25" i="74"/>
  <c r="AA25" i="74"/>
  <c r="AI25" i="74"/>
  <c r="AQ25" i="74"/>
  <c r="AY25" i="74"/>
  <c r="K26" i="74"/>
  <c r="S26" i="74"/>
  <c r="AA26" i="74"/>
  <c r="AI26" i="74"/>
  <c r="AQ26" i="74"/>
  <c r="AY26" i="74"/>
  <c r="K27" i="74"/>
  <c r="S27" i="74"/>
  <c r="AA27" i="74"/>
  <c r="AI27" i="74"/>
  <c r="AQ27" i="74"/>
  <c r="AY27" i="74"/>
  <c r="K28" i="74"/>
  <c r="S28" i="74"/>
  <c r="AA28" i="74"/>
  <c r="AI28" i="74"/>
  <c r="AQ28" i="74"/>
  <c r="AY28" i="74"/>
  <c r="K29" i="74"/>
  <c r="S29" i="74"/>
  <c r="AA29" i="74"/>
  <c r="AI29" i="74"/>
  <c r="AQ29" i="74"/>
  <c r="AY29" i="74"/>
  <c r="K30" i="74"/>
  <c r="S30" i="74"/>
  <c r="AA30" i="74"/>
  <c r="AI30" i="74"/>
  <c r="AQ30" i="74"/>
  <c r="AY30" i="74"/>
  <c r="K31" i="74"/>
  <c r="S31" i="74"/>
  <c r="AA31" i="74"/>
  <c r="AI31" i="74"/>
  <c r="AQ31" i="74"/>
  <c r="AY31" i="74"/>
  <c r="K32" i="74"/>
  <c r="S32" i="74"/>
  <c r="AA32" i="74"/>
  <c r="AI32" i="74"/>
  <c r="AQ32" i="74"/>
  <c r="AY32" i="74"/>
  <c r="K33" i="74"/>
  <c r="S33" i="74"/>
  <c r="AA33" i="74"/>
  <c r="AI33" i="74"/>
  <c r="AQ33" i="74"/>
  <c r="AY33" i="74"/>
  <c r="K34" i="74"/>
  <c r="S34" i="74"/>
  <c r="AA34" i="74"/>
  <c r="AI34" i="74"/>
  <c r="AQ34" i="74"/>
  <c r="AY34" i="74"/>
  <c r="K35" i="74"/>
  <c r="S35" i="74"/>
  <c r="AA35" i="74"/>
  <c r="AI35" i="74"/>
  <c r="AQ35" i="74"/>
  <c r="AY35" i="74"/>
  <c r="K36" i="74"/>
  <c r="S36" i="74"/>
  <c r="AA36" i="74"/>
  <c r="AI36" i="74"/>
  <c r="AQ36" i="74"/>
  <c r="AY36" i="74"/>
  <c r="K37" i="74"/>
  <c r="S37" i="74"/>
  <c r="AA37" i="74"/>
  <c r="AI37" i="74"/>
  <c r="AQ37" i="74"/>
  <c r="AY37" i="74"/>
  <c r="K38" i="74"/>
  <c r="S38" i="74"/>
  <c r="AA38" i="74"/>
  <c r="AI38" i="74"/>
  <c r="AQ38" i="74"/>
  <c r="AY38" i="74"/>
  <c r="K39" i="74"/>
  <c r="S39" i="74"/>
  <c r="AA39" i="74"/>
  <c r="AI39" i="74"/>
  <c r="AQ39" i="74"/>
  <c r="AY39" i="74"/>
  <c r="K40" i="74"/>
  <c r="S40" i="74"/>
  <c r="AA40" i="74"/>
  <c r="AI40" i="74"/>
  <c r="AQ40" i="74"/>
  <c r="AY40" i="74"/>
  <c r="K41" i="74"/>
  <c r="S41" i="74"/>
  <c r="AA41" i="74"/>
  <c r="AI41" i="74"/>
  <c r="AQ41" i="74"/>
  <c r="AY41" i="74"/>
  <c r="K42" i="74"/>
  <c r="S42" i="74"/>
  <c r="AA42" i="74"/>
  <c r="AI42" i="74"/>
  <c r="AQ42" i="74"/>
  <c r="AY42" i="74"/>
  <c r="K43" i="74"/>
  <c r="S43" i="74"/>
  <c r="AA43" i="74"/>
  <c r="AI43" i="74"/>
  <c r="AQ43" i="74"/>
  <c r="AY43" i="74"/>
  <c r="K44" i="74"/>
  <c r="S44" i="74"/>
  <c r="AA44" i="74"/>
  <c r="AI44" i="74"/>
  <c r="AQ44" i="74"/>
  <c r="AY44" i="74"/>
  <c r="K45" i="74"/>
  <c r="S45" i="74"/>
  <c r="AA45" i="74"/>
  <c r="AI45" i="74"/>
  <c r="AQ45" i="74"/>
  <c r="AY45" i="74"/>
  <c r="K46" i="74"/>
  <c r="S46" i="74"/>
  <c r="AA46" i="74"/>
  <c r="AI46" i="74"/>
  <c r="AQ46" i="74"/>
  <c r="AY46" i="74"/>
  <c r="K47" i="74"/>
  <c r="S47" i="74"/>
  <c r="AA47" i="74"/>
  <c r="AI47" i="74"/>
  <c r="AQ47" i="74"/>
  <c r="AY47" i="74"/>
  <c r="K48" i="74"/>
  <c r="S48" i="74"/>
  <c r="AA48" i="74"/>
  <c r="AI48" i="74"/>
  <c r="AQ48" i="74"/>
  <c r="AY48" i="74"/>
  <c r="K49" i="74"/>
  <c r="S49" i="74"/>
  <c r="AA49" i="74"/>
  <c r="AI49" i="74"/>
  <c r="AQ49" i="74"/>
  <c r="AY49" i="74"/>
  <c r="K50" i="74"/>
  <c r="S50" i="74"/>
  <c r="AA50" i="74"/>
  <c r="AI50" i="74"/>
  <c r="AQ50" i="74"/>
  <c r="AY50" i="74"/>
  <c r="K51" i="74"/>
  <c r="S51" i="74"/>
  <c r="AA51" i="74"/>
  <c r="AI51" i="74"/>
  <c r="AQ51" i="74"/>
  <c r="AY51" i="74"/>
  <c r="K52" i="74"/>
  <c r="S52" i="74"/>
  <c r="AA52" i="74"/>
  <c r="AI52" i="74"/>
  <c r="AQ52" i="74"/>
  <c r="AY52" i="74"/>
  <c r="K53" i="74"/>
  <c r="S53" i="74"/>
  <c r="AA53" i="74"/>
  <c r="AI53" i="74"/>
  <c r="AQ53" i="74"/>
  <c r="AY53" i="74"/>
  <c r="K54" i="74"/>
  <c r="S54" i="74"/>
  <c r="AA54" i="74"/>
  <c r="AI54" i="74"/>
  <c r="AQ54" i="74"/>
  <c r="AY54" i="74"/>
  <c r="K55" i="74"/>
  <c r="S55" i="74"/>
  <c r="AA55" i="74"/>
  <c r="AI55" i="74"/>
  <c r="AQ55" i="74"/>
  <c r="AY55" i="74"/>
  <c r="K56" i="74"/>
  <c r="S56" i="74"/>
  <c r="AA56" i="74"/>
  <c r="AI56" i="74"/>
  <c r="AQ56" i="74"/>
  <c r="AY56" i="74"/>
  <c r="K57" i="74"/>
  <c r="S57" i="74"/>
  <c r="AA57" i="74"/>
  <c r="AI57" i="74"/>
  <c r="AQ57" i="74"/>
  <c r="AY57" i="74"/>
  <c r="K58" i="74"/>
  <c r="S58" i="74"/>
  <c r="AA58" i="74"/>
  <c r="AI58" i="74"/>
  <c r="AQ58" i="74"/>
  <c r="AY58" i="74"/>
  <c r="K59" i="74"/>
  <c r="S59" i="74"/>
  <c r="AA59" i="74"/>
  <c r="AI59" i="74"/>
  <c r="AQ59" i="74"/>
  <c r="AY59" i="74"/>
  <c r="K60" i="74"/>
  <c r="S60" i="74"/>
  <c r="AA60" i="74"/>
  <c r="AI60" i="74"/>
  <c r="AQ60" i="74"/>
  <c r="AY60" i="74"/>
  <c r="K61" i="74"/>
  <c r="S61" i="74"/>
  <c r="AA61" i="74"/>
  <c r="AI61" i="74"/>
  <c r="AQ61" i="74"/>
  <c r="AY61" i="74"/>
  <c r="K62" i="74"/>
  <c r="S62" i="74"/>
  <c r="AA62" i="74"/>
  <c r="AI62" i="74"/>
  <c r="AQ62" i="74"/>
  <c r="AY62" i="74"/>
  <c r="K63" i="74"/>
  <c r="S63" i="74"/>
  <c r="AA63" i="74"/>
  <c r="AI63" i="74"/>
  <c r="AQ63" i="74"/>
  <c r="AY63" i="74"/>
  <c r="K64" i="74"/>
  <c r="S64" i="74"/>
  <c r="AA64" i="74"/>
  <c r="AI64" i="74"/>
  <c r="AQ64" i="74"/>
  <c r="AY64" i="74"/>
  <c r="K65" i="74"/>
  <c r="S65" i="74"/>
  <c r="AA65" i="74"/>
  <c r="AI65" i="74"/>
  <c r="AQ65" i="74"/>
  <c r="AY65" i="74"/>
  <c r="K66" i="74"/>
  <c r="S66" i="74"/>
  <c r="AA66" i="74"/>
  <c r="AI66" i="74"/>
  <c r="AQ66" i="74"/>
  <c r="AY66" i="74"/>
  <c r="K67" i="74"/>
  <c r="S67" i="74"/>
  <c r="AA67" i="74"/>
  <c r="AI67" i="74"/>
  <c r="AQ67" i="74"/>
  <c r="AY67" i="74"/>
  <c r="K68" i="74"/>
  <c r="S68" i="74"/>
  <c r="AA68" i="74"/>
  <c r="AI68" i="74"/>
  <c r="AQ68" i="74"/>
  <c r="AY68" i="74"/>
  <c r="K69" i="74"/>
  <c r="S69" i="74"/>
  <c r="AA69" i="74"/>
  <c r="AI69" i="74"/>
  <c r="AQ69" i="74"/>
  <c r="AY69" i="74"/>
  <c r="K70" i="74"/>
  <c r="S70" i="74"/>
  <c r="AA70" i="74"/>
  <c r="AI70" i="74"/>
  <c r="AQ70" i="74"/>
  <c r="AY70" i="74"/>
  <c r="K71" i="74"/>
  <c r="S71" i="74"/>
  <c r="AA71" i="74"/>
  <c r="AI71" i="74"/>
  <c r="AQ71" i="74"/>
  <c r="AY71" i="74"/>
  <c r="K72" i="74"/>
  <c r="S72" i="74"/>
  <c r="AA72" i="74"/>
  <c r="AI72" i="74"/>
  <c r="AQ72" i="74"/>
  <c r="AY72" i="74"/>
  <c r="K73" i="74"/>
  <c r="S73" i="74"/>
  <c r="AA73" i="74"/>
  <c r="AI73" i="74"/>
  <c r="AQ73" i="74"/>
  <c r="AY73" i="74"/>
  <c r="K74" i="74"/>
  <c r="S74" i="74"/>
  <c r="AA74" i="74"/>
  <c r="AI74" i="74"/>
  <c r="AQ74" i="74"/>
  <c r="AY74" i="74"/>
  <c r="K75" i="74"/>
  <c r="S75" i="74"/>
  <c r="AA75" i="74"/>
  <c r="AI75" i="74"/>
  <c r="AQ75" i="74"/>
  <c r="AY75" i="74"/>
  <c r="K76" i="74"/>
  <c r="S76" i="74"/>
  <c r="AA76" i="74"/>
  <c r="AI76" i="74"/>
  <c r="AQ76" i="74"/>
  <c r="AY76" i="74"/>
  <c r="K77" i="74"/>
  <c r="S77" i="74"/>
  <c r="AA77" i="74"/>
  <c r="AI77" i="74"/>
  <c r="AQ77" i="74"/>
  <c r="AY77" i="74"/>
  <c r="K78" i="74"/>
  <c r="S78" i="74"/>
  <c r="AA78" i="74"/>
  <c r="AI78" i="74"/>
  <c r="AQ78" i="74"/>
  <c r="AY78" i="74"/>
  <c r="K79" i="74"/>
  <c r="S79" i="74"/>
  <c r="AA79" i="74"/>
  <c r="AI79" i="74"/>
  <c r="AQ79" i="74"/>
  <c r="AY79" i="74"/>
  <c r="K80" i="74"/>
  <c r="S80" i="74"/>
  <c r="AA80" i="74"/>
  <c r="AI80" i="74"/>
  <c r="AQ80" i="74"/>
  <c r="AY80" i="74"/>
  <c r="K81" i="74"/>
  <c r="S81" i="74"/>
  <c r="AA81" i="74"/>
  <c r="AI81" i="74"/>
  <c r="AQ81" i="74"/>
  <c r="AY81" i="74"/>
  <c r="K82" i="74"/>
  <c r="S82" i="74"/>
  <c r="AA82" i="74"/>
  <c r="AI82" i="74"/>
  <c r="AQ82" i="74"/>
  <c r="AY82" i="74"/>
  <c r="K83" i="74"/>
  <c r="S83" i="74"/>
  <c r="AA83" i="74"/>
  <c r="AI83" i="74"/>
  <c r="AQ83" i="74"/>
  <c r="AY83" i="74"/>
  <c r="K84" i="74"/>
  <c r="S84" i="74"/>
  <c r="AA84" i="74"/>
  <c r="AI84" i="74"/>
  <c r="AQ84" i="74"/>
  <c r="AY84" i="74"/>
  <c r="K85" i="74"/>
  <c r="S85" i="74"/>
  <c r="AA85" i="74"/>
  <c r="AI85" i="74"/>
  <c r="AQ85" i="74"/>
  <c r="AY85" i="74"/>
  <c r="K86" i="74"/>
  <c r="S86" i="74"/>
  <c r="AA86" i="74"/>
  <c r="AI86" i="74"/>
  <c r="AQ86" i="74"/>
  <c r="AY86" i="74"/>
  <c r="K87" i="74"/>
  <c r="S87" i="74"/>
  <c r="AA87" i="74"/>
  <c r="AI87" i="74"/>
  <c r="AQ87" i="74"/>
  <c r="AY87" i="74"/>
  <c r="K88" i="74"/>
  <c r="S88" i="74"/>
  <c r="AA88" i="74"/>
  <c r="AI88" i="74"/>
  <c r="AQ88" i="74"/>
  <c r="AY88" i="74"/>
  <c r="K89" i="74"/>
  <c r="S89" i="74"/>
  <c r="AA89" i="74"/>
  <c r="AI89" i="74"/>
  <c r="AQ89" i="74"/>
  <c r="AY89" i="74"/>
  <c r="K90" i="74"/>
  <c r="S90" i="74"/>
  <c r="AA90" i="74"/>
  <c r="AI90" i="74"/>
  <c r="AQ90" i="74"/>
  <c r="AY90" i="74"/>
  <c r="K91" i="74"/>
  <c r="S91" i="74"/>
  <c r="AA91" i="74"/>
  <c r="AI91" i="74"/>
  <c r="AQ91" i="74"/>
  <c r="AY91" i="74"/>
  <c r="K92" i="74"/>
  <c r="S92" i="74"/>
  <c r="AA92" i="74"/>
  <c r="AI92" i="74"/>
  <c r="AQ92" i="74"/>
  <c r="AY92" i="74"/>
  <c r="K93" i="74"/>
  <c r="S93" i="74"/>
  <c r="AA93" i="74"/>
  <c r="AI93" i="74"/>
  <c r="AQ93" i="74"/>
  <c r="AY93" i="74"/>
  <c r="K94" i="74"/>
  <c r="S94" i="74"/>
  <c r="AA94" i="74"/>
  <c r="AI94" i="74"/>
  <c r="AQ94" i="74"/>
  <c r="AY94" i="74"/>
  <c r="K95" i="74"/>
  <c r="S95" i="74"/>
  <c r="AA95" i="74"/>
  <c r="AI95" i="74"/>
  <c r="AQ95" i="74"/>
  <c r="AY95" i="74"/>
  <c r="K96" i="74"/>
  <c r="S96" i="74"/>
  <c r="AA96" i="74"/>
  <c r="AI96" i="74"/>
  <c r="AQ96" i="74"/>
  <c r="AY96" i="74"/>
  <c r="K97" i="74"/>
  <c r="S97" i="74"/>
  <c r="AA97" i="74"/>
  <c r="AI97" i="74"/>
  <c r="AQ97" i="74"/>
  <c r="AY97" i="74"/>
  <c r="K98" i="74"/>
  <c r="S98" i="74"/>
  <c r="AA98" i="74"/>
  <c r="AI98" i="74"/>
  <c r="AQ98" i="74"/>
  <c r="AY98" i="74"/>
  <c r="K99" i="74"/>
  <c r="S99" i="74"/>
  <c r="AA99" i="74"/>
  <c r="AI99" i="74"/>
  <c r="AQ99" i="74"/>
  <c r="AY99" i="74"/>
  <c r="K100" i="74"/>
  <c r="S100" i="74"/>
  <c r="AA100" i="74"/>
  <c r="AI100" i="74"/>
  <c r="AQ100" i="74"/>
  <c r="AY100" i="74"/>
  <c r="K101" i="74"/>
  <c r="S101" i="74"/>
  <c r="AA101" i="74"/>
  <c r="AI101" i="74"/>
  <c r="AQ101" i="74"/>
  <c r="AY101" i="74"/>
  <c r="K102" i="74"/>
  <c r="S102" i="74"/>
  <c r="AA102" i="74"/>
  <c r="AI102" i="74"/>
  <c r="AQ102" i="74"/>
  <c r="AY102" i="74"/>
  <c r="K103" i="74"/>
  <c r="S103" i="74"/>
  <c r="AA103" i="74"/>
  <c r="AI103" i="74"/>
  <c r="AQ103" i="74"/>
  <c r="AY103" i="74"/>
  <c r="K104" i="74"/>
  <c r="S104" i="74"/>
  <c r="AA104" i="74"/>
  <c r="AI104" i="74"/>
  <c r="AQ104" i="74"/>
  <c r="AY104" i="74"/>
  <c r="K105" i="74"/>
  <c r="S105" i="74"/>
  <c r="AA105" i="74"/>
  <c r="AI105" i="74"/>
  <c r="AQ105" i="74"/>
  <c r="AY105" i="74"/>
  <c r="K106" i="74"/>
  <c r="S106" i="74"/>
  <c r="AA106" i="74"/>
  <c r="AI106" i="74"/>
  <c r="AQ106" i="74"/>
  <c r="AY106" i="74"/>
  <c r="K107" i="74"/>
  <c r="S107" i="74"/>
  <c r="AA107" i="74"/>
  <c r="AI107" i="74"/>
  <c r="AQ107" i="74"/>
  <c r="AY107" i="74"/>
  <c r="K108" i="74"/>
  <c r="S108" i="74"/>
  <c r="AA108" i="74"/>
  <c r="AI108" i="74"/>
  <c r="AQ108" i="74"/>
  <c r="AY108" i="74"/>
  <c r="K109" i="74"/>
  <c r="S109" i="74"/>
  <c r="AA109" i="74"/>
  <c r="AI109" i="74"/>
  <c r="AQ109" i="74"/>
  <c r="AY109" i="74"/>
  <c r="K110" i="74"/>
  <c r="S110" i="74"/>
  <c r="AA110" i="74"/>
  <c r="AI110" i="74"/>
  <c r="AQ110" i="74"/>
  <c r="AY110" i="74"/>
  <c r="K111" i="74"/>
  <c r="S111" i="74"/>
  <c r="AA111" i="74"/>
  <c r="AI111" i="74"/>
  <c r="AQ111" i="74"/>
  <c r="AY111" i="74"/>
  <c r="K112" i="74"/>
  <c r="S112" i="74"/>
  <c r="AA112" i="74"/>
  <c r="AI112" i="74"/>
  <c r="AQ112" i="74"/>
  <c r="AY112" i="74"/>
  <c r="K113" i="74"/>
  <c r="S113" i="74"/>
  <c r="AA113" i="74"/>
  <c r="AI113" i="74"/>
  <c r="AQ113" i="74"/>
  <c r="AY113" i="74"/>
  <c r="K114" i="74"/>
  <c r="S114" i="74"/>
  <c r="AA114" i="74"/>
  <c r="AI114" i="74"/>
  <c r="AQ114" i="74"/>
  <c r="AY114" i="74"/>
  <c r="K115" i="74"/>
  <c r="S115" i="74"/>
  <c r="AA115" i="74"/>
  <c r="AI115" i="74"/>
  <c r="AQ115" i="74"/>
  <c r="AY115" i="74"/>
  <c r="K116" i="74"/>
  <c r="S116" i="74"/>
  <c r="AA116" i="74"/>
  <c r="AI116" i="74"/>
  <c r="AQ116" i="74"/>
  <c r="AY116" i="74"/>
  <c r="K117" i="74"/>
  <c r="S117" i="74"/>
  <c r="AA117" i="74"/>
  <c r="AI117" i="74"/>
  <c r="AQ117" i="74"/>
  <c r="AY117" i="74"/>
  <c r="K118" i="74"/>
  <c r="S118" i="74"/>
  <c r="AA118" i="74"/>
  <c r="AI118" i="74"/>
  <c r="AQ118" i="74"/>
  <c r="AY118" i="74"/>
  <c r="K119" i="74"/>
  <c r="S119" i="74"/>
  <c r="AA119" i="74"/>
  <c r="AI119" i="74"/>
  <c r="AQ119" i="74"/>
  <c r="AY119" i="74"/>
  <c r="K120" i="74"/>
  <c r="S120" i="74"/>
  <c r="AA120" i="74"/>
  <c r="AI120" i="74"/>
  <c r="AQ120" i="74"/>
  <c r="AY120" i="74"/>
  <c r="K121" i="74"/>
  <c r="S121" i="74"/>
  <c r="AA121" i="74"/>
  <c r="AI121" i="74"/>
  <c r="AQ121" i="74"/>
  <c r="AY121" i="74"/>
  <c r="K122" i="74"/>
  <c r="S122" i="74"/>
  <c r="AA122" i="74"/>
  <c r="AI122" i="74"/>
  <c r="AQ122" i="74"/>
  <c r="AY122" i="74"/>
  <c r="G5" i="73"/>
  <c r="G2" i="73"/>
  <c r="G4" i="73"/>
  <c r="G3" i="73"/>
  <c r="E68" i="72"/>
  <c r="E25" i="72"/>
  <c r="E8" i="72"/>
  <c r="E55" i="72"/>
  <c r="E60" i="72"/>
  <c r="E93" i="72"/>
  <c r="E85" i="72"/>
  <c r="E48" i="72"/>
  <c r="E121" i="72"/>
  <c r="E84" i="72"/>
  <c r="E65" i="72"/>
  <c r="E61" i="72"/>
  <c r="E79" i="72"/>
  <c r="E7" i="72"/>
  <c r="E97" i="72"/>
  <c r="E45" i="72"/>
  <c r="E111" i="72"/>
  <c r="E95" i="72"/>
  <c r="E38" i="72"/>
  <c r="E32" i="72"/>
  <c r="E76" i="72"/>
  <c r="E58" i="72"/>
  <c r="E59" i="72"/>
  <c r="E16" i="72"/>
  <c r="E53" i="72"/>
  <c r="E50" i="72"/>
  <c r="E118" i="72"/>
  <c r="E36" i="72"/>
  <c r="E89" i="72"/>
  <c r="E117" i="72"/>
  <c r="E109" i="72"/>
  <c r="E10" i="72"/>
  <c r="E14" i="72"/>
  <c r="E90" i="72"/>
  <c r="E105" i="72"/>
  <c r="E37" i="72"/>
  <c r="E78" i="72"/>
  <c r="E113" i="72"/>
  <c r="E63" i="72"/>
  <c r="E6" i="72"/>
  <c r="E56" i="72"/>
  <c r="E57" i="72"/>
  <c r="E116" i="72"/>
  <c r="E71" i="72"/>
  <c r="E75" i="72"/>
  <c r="E51" i="72"/>
  <c r="E49" i="72"/>
  <c r="E101" i="72"/>
  <c r="E81" i="72"/>
  <c r="E31" i="72"/>
  <c r="E99" i="72"/>
  <c r="E115" i="72"/>
  <c r="E29" i="72"/>
  <c r="E27" i="72"/>
  <c r="E39" i="72"/>
  <c r="E94" i="72"/>
  <c r="E106" i="72"/>
  <c r="E107" i="72"/>
  <c r="E110" i="72"/>
  <c r="E119" i="72"/>
  <c r="E104" i="72"/>
  <c r="E9" i="72"/>
  <c r="E69" i="72"/>
  <c r="E41" i="72"/>
  <c r="E43" i="72"/>
  <c r="E88" i="72"/>
  <c r="E122" i="72"/>
  <c r="E18" i="72"/>
  <c r="E17" i="72"/>
  <c r="E73" i="72"/>
  <c r="E80" i="72"/>
  <c r="E54" i="72"/>
  <c r="E103" i="72"/>
  <c r="E33" i="72"/>
  <c r="E11" i="72"/>
  <c r="E92" i="72"/>
  <c r="E66" i="72"/>
  <c r="E13" i="72"/>
  <c r="E82" i="72"/>
  <c r="E12" i="72"/>
  <c r="E72" i="72"/>
  <c r="E114" i="72"/>
  <c r="E15" i="72"/>
  <c r="E64" i="72"/>
  <c r="E86" i="72"/>
  <c r="E96" i="72"/>
  <c r="E26" i="72"/>
  <c r="E67" i="72"/>
  <c r="E87" i="72"/>
  <c r="E47" i="72"/>
  <c r="E74" i="72"/>
  <c r="E108" i="72"/>
  <c r="E120" i="72"/>
  <c r="E46" i="72"/>
  <c r="E42" i="72"/>
  <c r="E40" i="72"/>
  <c r="E35" i="72"/>
  <c r="E112" i="72"/>
  <c r="E77" i="72"/>
  <c r="E44" i="72"/>
  <c r="E5" i="72"/>
  <c r="E98" i="72"/>
  <c r="E23" i="72"/>
  <c r="E70" i="72"/>
  <c r="E4" i="72"/>
  <c r="E102" i="72"/>
  <c r="E52" i="72"/>
  <c r="E22" i="72"/>
  <c r="E19" i="72"/>
  <c r="E21" i="72"/>
  <c r="E91" i="72"/>
  <c r="E83" i="72"/>
  <c r="E62" i="72"/>
  <c r="E100" i="72"/>
  <c r="E34" i="72"/>
  <c r="E28" i="72"/>
  <c r="E30" i="72"/>
  <c r="E24" i="72"/>
  <c r="H4" i="72" l="1"/>
  <c r="L129" i="72"/>
  <c r="E131" i="72" s="1"/>
  <c r="E129" i="72"/>
  <c r="E130" i="72" s="1"/>
  <c r="H5" i="73"/>
  <c r="L34" i="72"/>
  <c r="L24" i="72"/>
  <c r="N24" i="72" s="1"/>
  <c r="H2" i="73"/>
  <c r="L30" i="72"/>
  <c r="N30" i="72" s="1"/>
  <c r="H3" i="73"/>
  <c r="L28" i="72"/>
  <c r="H4" i="73"/>
  <c r="F150" i="72"/>
  <c r="H150" i="72" s="1"/>
  <c r="F149" i="72"/>
  <c r="I149" i="72"/>
  <c r="O22" i="72"/>
  <c r="O23" i="72"/>
  <c r="O111" i="72"/>
  <c r="O10" i="72"/>
  <c r="O20" i="72"/>
  <c r="O95" i="72"/>
  <c r="O72" i="72"/>
  <c r="O42" i="72"/>
  <c r="O80" i="72"/>
  <c r="O41" i="72"/>
  <c r="O84" i="72"/>
  <c r="O101" i="72"/>
  <c r="O73" i="72"/>
  <c r="O75" i="72"/>
  <c r="O61" i="72"/>
  <c r="O76" i="72"/>
  <c r="O45" i="72"/>
  <c r="O96" i="72"/>
  <c r="O46" i="72"/>
  <c r="O57" i="72"/>
  <c r="O53" i="72"/>
  <c r="O120" i="72"/>
  <c r="O86" i="72"/>
  <c r="O66" i="72"/>
  <c r="O24" i="72"/>
  <c r="O107" i="72"/>
  <c r="O7" i="72"/>
  <c r="O11" i="72"/>
  <c r="O70" i="72"/>
  <c r="O32" i="72"/>
  <c r="O104" i="72"/>
  <c r="O85" i="72"/>
  <c r="O37" i="72"/>
  <c r="O82" i="72"/>
  <c r="O103" i="72"/>
  <c r="O27" i="72"/>
  <c r="O38" i="72"/>
  <c r="O15" i="72"/>
  <c r="O17" i="72"/>
  <c r="O49" i="72"/>
  <c r="O102" i="72"/>
  <c r="O9" i="72"/>
  <c r="O55" i="72"/>
  <c r="O34" i="72"/>
  <c r="O105" i="72"/>
  <c r="O98" i="72"/>
  <c r="O44" i="72"/>
  <c r="O40" i="72"/>
  <c r="O33" i="72"/>
  <c r="O54" i="72"/>
  <c r="O110" i="72"/>
  <c r="O6" i="72"/>
  <c r="O58" i="72"/>
  <c r="O56" i="72"/>
  <c r="O13" i="72"/>
  <c r="O115" i="72"/>
  <c r="O68" i="72"/>
  <c r="O28" i="72"/>
  <c r="O52" i="72"/>
  <c r="O29" i="72"/>
  <c r="O21" i="72"/>
  <c r="O31" i="72"/>
  <c r="O19" i="72"/>
  <c r="O12" i="72"/>
  <c r="O113" i="72"/>
  <c r="O8" i="72"/>
  <c r="O79" i="72"/>
  <c r="O74" i="72"/>
  <c r="O99" i="72"/>
  <c r="O25" i="72"/>
  <c r="O81" i="72"/>
  <c r="O50" i="72"/>
  <c r="O16" i="72"/>
  <c r="O14" i="72"/>
  <c r="O48" i="72"/>
  <c r="J149" i="72"/>
  <c r="M100" i="72"/>
  <c r="H10" i="72"/>
  <c r="H79" i="72"/>
  <c r="H15" i="72"/>
  <c r="H102" i="72"/>
  <c r="H81" i="72"/>
  <c r="H49" i="72"/>
  <c r="H111" i="72"/>
  <c r="H80" i="72"/>
  <c r="H103" i="72"/>
  <c r="H41" i="72"/>
  <c r="H50" i="72"/>
  <c r="H16" i="72"/>
  <c r="H58" i="72"/>
  <c r="H55" i="72"/>
  <c r="H86" i="72"/>
  <c r="H23" i="72"/>
  <c r="H9" i="72"/>
  <c r="H72" i="72"/>
  <c r="H38" i="72"/>
  <c r="H85" i="72"/>
  <c r="H22" i="72"/>
  <c r="H61" i="72"/>
  <c r="H32" i="72"/>
  <c r="H6" i="72"/>
  <c r="H95" i="72"/>
  <c r="H37" i="72"/>
  <c r="H42" i="72"/>
  <c r="H82" i="72"/>
  <c r="O59" i="72"/>
  <c r="H17" i="72"/>
  <c r="H19" i="72"/>
  <c r="H70" i="72"/>
  <c r="H54" i="72"/>
  <c r="H107" i="72"/>
  <c r="H84" i="72"/>
  <c r="O30" i="72"/>
  <c r="H27" i="72"/>
  <c r="H74" i="72"/>
  <c r="O122" i="72"/>
  <c r="H101" i="72"/>
  <c r="H105" i="72"/>
  <c r="H20" i="72"/>
  <c r="H52" i="72"/>
  <c r="H33" i="72"/>
  <c r="H24" i="72"/>
  <c r="O91" i="72"/>
  <c r="O77" i="72"/>
  <c r="O108" i="72"/>
  <c r="H75" i="72"/>
  <c r="O112" i="72"/>
  <c r="O39" i="72"/>
  <c r="H98" i="72"/>
  <c r="O118" i="72"/>
  <c r="H53" i="72"/>
  <c r="H110" i="72"/>
  <c r="O94" i="72"/>
  <c r="H8" i="72"/>
  <c r="O71" i="72"/>
  <c r="H73" i="72"/>
  <c r="H34" i="72"/>
  <c r="H120" i="72"/>
  <c r="O35" i="72"/>
  <c r="O88" i="72"/>
  <c r="O116" i="72"/>
  <c r="O78" i="72"/>
  <c r="O114" i="72"/>
  <c r="H56" i="72"/>
  <c r="O51" i="72"/>
  <c r="H11" i="72"/>
  <c r="H99" i="72"/>
  <c r="H28" i="72"/>
  <c r="H96" i="72"/>
  <c r="H21" i="72"/>
  <c r="H29" i="72"/>
  <c r="H104" i="72"/>
  <c r="H113" i="72"/>
  <c r="H31" i="72"/>
  <c r="O89" i="72"/>
  <c r="H40" i="72"/>
  <c r="H115" i="72"/>
  <c r="O69" i="72"/>
  <c r="H76" i="72"/>
  <c r="H48" i="72"/>
  <c r="O92" i="72"/>
  <c r="H25" i="72"/>
  <c r="H7" i="72"/>
  <c r="H44" i="72"/>
  <c r="O64" i="72"/>
  <c r="H66" i="72"/>
  <c r="H45" i="72"/>
  <c r="H13" i="72"/>
  <c r="O26" i="72"/>
  <c r="H57" i="72"/>
  <c r="H68" i="72"/>
  <c r="O106" i="72"/>
  <c r="H12" i="72"/>
  <c r="H14" i="72"/>
  <c r="O93" i="72"/>
  <c r="H46" i="72"/>
  <c r="O97" i="72"/>
  <c r="M24" i="72" l="1"/>
  <c r="M30" i="72"/>
  <c r="M34" i="72"/>
  <c r="N34" i="72"/>
  <c r="M28" i="72"/>
  <c r="N28" i="72"/>
  <c r="H149" i="72"/>
  <c r="H43" i="72"/>
  <c r="O43" i="72"/>
  <c r="O90" i="72"/>
  <c r="O65" i="72"/>
  <c r="H83" i="72"/>
  <c r="O83" i="72"/>
  <c r="H63" i="72"/>
  <c r="O63" i="72"/>
  <c r="O62" i="72"/>
  <c r="O117" i="72"/>
  <c r="O67" i="72"/>
  <c r="O121" i="72"/>
  <c r="H119" i="72"/>
  <c r="O119" i="72"/>
  <c r="O60" i="72"/>
  <c r="O47" i="72"/>
  <c r="O109" i="72"/>
  <c r="O36" i="72"/>
  <c r="H18" i="72"/>
  <c r="O18" i="72"/>
  <c r="H100" i="72"/>
  <c r="O100" i="72"/>
  <c r="H87" i="72"/>
  <c r="O87" i="72"/>
  <c r="H117" i="72"/>
  <c r="H121" i="72"/>
  <c r="H47" i="72"/>
  <c r="H62" i="72"/>
  <c r="H36" i="72"/>
  <c r="H65" i="72"/>
  <c r="H90" i="72"/>
  <c r="H109" i="72"/>
  <c r="H60" i="72"/>
  <c r="H67" i="72"/>
  <c r="H59" i="72"/>
  <c r="H30" i="72"/>
  <c r="H116" i="72"/>
  <c r="H5" i="72"/>
  <c r="H92" i="72"/>
  <c r="H69" i="72"/>
  <c r="H108" i="72"/>
  <c r="H88" i="72"/>
  <c r="H39" i="72"/>
  <c r="H77" i="72"/>
  <c r="H114" i="72"/>
  <c r="H93" i="72"/>
  <c r="H78" i="72"/>
  <c r="H94" i="72"/>
  <c r="H97" i="72"/>
  <c r="H122" i="72"/>
  <c r="H26" i="72"/>
  <c r="H112" i="72"/>
  <c r="H35" i="72"/>
  <c r="H71" i="72"/>
  <c r="H106" i="72"/>
  <c r="H118" i="72"/>
  <c r="H64" i="72"/>
  <c r="H91" i="72"/>
  <c r="H89" i="72"/>
  <c r="H51" i="72"/>
  <c r="E146" i="72" l="1" a="1"/>
  <c r="E146" i="72" s="1"/>
  <c r="E147" i="72" a="1"/>
  <c r="E147" i="72" s="1"/>
  <c r="G100" i="73"/>
  <c r="G13" i="73"/>
  <c r="G18" i="73"/>
  <c r="G80" i="73"/>
  <c r="G11" i="73"/>
  <c r="G16" i="73"/>
  <c r="G44" i="73"/>
  <c r="G54" i="73"/>
  <c r="G24" i="73"/>
  <c r="G84" i="73"/>
  <c r="G56" i="73"/>
  <c r="G73" i="73"/>
  <c r="G43" i="73"/>
  <c r="G14" i="73"/>
  <c r="G114" i="73"/>
  <c r="G69" i="73"/>
  <c r="G119" i="73"/>
  <c r="G109" i="73"/>
  <c r="G81" i="73"/>
  <c r="G115" i="73"/>
  <c r="G93" i="73"/>
  <c r="G72" i="73"/>
  <c r="G83" i="73"/>
  <c r="G36" i="73"/>
  <c r="G65" i="73"/>
  <c r="G21" i="73"/>
  <c r="G48" i="73"/>
  <c r="G89" i="73"/>
  <c r="G70" i="73"/>
  <c r="G39" i="73"/>
  <c r="G40" i="73"/>
  <c r="G25" i="73"/>
  <c r="G101" i="73"/>
  <c r="G61" i="73"/>
  <c r="G87" i="73"/>
  <c r="G8" i="73"/>
  <c r="G46" i="73"/>
  <c r="G91" i="73"/>
  <c r="G55" i="73"/>
  <c r="G27" i="73"/>
  <c r="G17" i="73"/>
  <c r="G76" i="73"/>
  <c r="G77" i="73"/>
  <c r="G113" i="73"/>
  <c r="G63" i="73"/>
  <c r="G118" i="73"/>
  <c r="G33" i="73"/>
  <c r="G67" i="73"/>
  <c r="G10" i="73"/>
  <c r="G108" i="73"/>
  <c r="G107" i="73"/>
  <c r="G59" i="73"/>
  <c r="G49" i="73"/>
  <c r="G26" i="73"/>
  <c r="G35" i="73"/>
  <c r="G42" i="73"/>
  <c r="G79" i="73"/>
  <c r="G53" i="73"/>
  <c r="G96" i="73"/>
  <c r="G64" i="73"/>
  <c r="G104" i="73"/>
  <c r="G20" i="73"/>
  <c r="G85" i="73"/>
  <c r="G28" i="73"/>
  <c r="G86" i="73"/>
  <c r="G82" i="73"/>
  <c r="G51" i="73"/>
  <c r="G90" i="73"/>
  <c r="G88" i="73"/>
  <c r="G32" i="73"/>
  <c r="G50" i="73"/>
  <c r="G92" i="73"/>
  <c r="G29" i="73"/>
  <c r="G15" i="73"/>
  <c r="G94" i="73"/>
  <c r="G74" i="73"/>
  <c r="G45" i="73"/>
  <c r="G37" i="73"/>
  <c r="G99" i="73"/>
  <c r="G106" i="73"/>
  <c r="G105" i="73"/>
  <c r="G34" i="73"/>
  <c r="G57" i="73"/>
  <c r="G30" i="73"/>
  <c r="G111" i="73"/>
  <c r="G68" i="73"/>
  <c r="G58" i="73"/>
  <c r="G97" i="73"/>
  <c r="G9" i="73"/>
  <c r="G66" i="73"/>
  <c r="G95" i="73"/>
  <c r="G41" i="73"/>
  <c r="G78" i="73"/>
  <c r="G112" i="73"/>
  <c r="G23" i="73"/>
  <c r="G110" i="73"/>
  <c r="G71" i="73"/>
  <c r="G22" i="73"/>
  <c r="G75" i="73"/>
  <c r="G60" i="73"/>
  <c r="G19" i="73"/>
  <c r="G38" i="73"/>
  <c r="G31" i="73"/>
  <c r="G62" i="73"/>
  <c r="G117" i="73"/>
  <c r="G116" i="73"/>
  <c r="G98" i="73"/>
  <c r="G47" i="73"/>
  <c r="G12" i="73"/>
  <c r="L55" i="72" l="1"/>
  <c r="N55" i="72" s="1"/>
  <c r="H116" i="73"/>
  <c r="H66" i="73"/>
  <c r="L29" i="72"/>
  <c r="N29" i="72" s="1"/>
  <c r="H51" i="73"/>
  <c r="L18" i="72"/>
  <c r="M18" i="72" s="1"/>
  <c r="L58" i="72"/>
  <c r="H96" i="73"/>
  <c r="L94" i="72"/>
  <c r="N94" i="72" s="1"/>
  <c r="H63" i="73"/>
  <c r="L81" i="72"/>
  <c r="N81" i="72" s="1"/>
  <c r="H70" i="73"/>
  <c r="H14" i="73"/>
  <c r="L102" i="72"/>
  <c r="N102" i="72" s="1"/>
  <c r="L8" i="72"/>
  <c r="M8" i="72" s="1"/>
  <c r="H117" i="73"/>
  <c r="H9" i="73"/>
  <c r="L91" i="72"/>
  <c r="M91" i="72" s="1"/>
  <c r="H82" i="73"/>
  <c r="L78" i="72"/>
  <c r="M78" i="72" s="1"/>
  <c r="H59" i="73"/>
  <c r="L119" i="72"/>
  <c r="N119" i="72" s="1"/>
  <c r="H8" i="73"/>
  <c r="L83" i="72"/>
  <c r="N83" i="72" s="1"/>
  <c r="L50" i="72"/>
  <c r="M50" i="72" s="1"/>
  <c r="H93" i="73"/>
  <c r="H43" i="73"/>
  <c r="L92" i="72"/>
  <c r="N92" i="72" s="1"/>
  <c r="L84" i="72"/>
  <c r="M84" i="72" s="1"/>
  <c r="H110" i="73"/>
  <c r="H106" i="73"/>
  <c r="L7" i="72"/>
  <c r="M7" i="72" s="1"/>
  <c r="L14" i="72"/>
  <c r="M14" i="72" s="1"/>
  <c r="H86" i="73"/>
  <c r="L6" i="72"/>
  <c r="M6" i="72" s="1"/>
  <c r="H79" i="73"/>
  <c r="L57" i="72"/>
  <c r="N57" i="72" s="1"/>
  <c r="H77" i="73"/>
  <c r="L10" i="72"/>
  <c r="M10" i="72" s="1"/>
  <c r="H87" i="73"/>
  <c r="H115" i="73"/>
  <c r="L60" i="72"/>
  <c r="H11" i="73"/>
  <c r="L19" i="72"/>
  <c r="N19" i="72" s="1"/>
  <c r="H31" i="73"/>
  <c r="L67" i="72"/>
  <c r="M67" i="72" s="1"/>
  <c r="H23" i="73"/>
  <c r="L40" i="72"/>
  <c r="N40" i="72" s="1"/>
  <c r="H58" i="73"/>
  <c r="L104" i="72"/>
  <c r="M104" i="72" s="1"/>
  <c r="H76" i="73"/>
  <c r="L116" i="72"/>
  <c r="M116" i="72" s="1"/>
  <c r="L107" i="72"/>
  <c r="N107" i="72" s="1"/>
  <c r="H61" i="73"/>
  <c r="L80" i="72"/>
  <c r="M80" i="72" s="1"/>
  <c r="H48" i="73"/>
  <c r="H81" i="73"/>
  <c r="L113" i="72"/>
  <c r="N113" i="72" s="1"/>
  <c r="L69" i="72"/>
  <c r="N69" i="72" s="1"/>
  <c r="H56" i="73"/>
  <c r="L63" i="72"/>
  <c r="N63" i="72" s="1"/>
  <c r="H80" i="73"/>
  <c r="H38" i="73"/>
  <c r="L72" i="72"/>
  <c r="M72" i="72" s="1"/>
  <c r="H112" i="73"/>
  <c r="L48" i="72"/>
  <c r="L99" i="72"/>
  <c r="H68" i="73"/>
  <c r="L95" i="72"/>
  <c r="M95" i="72" s="1"/>
  <c r="H99" i="73"/>
  <c r="L17" i="72"/>
  <c r="M17" i="72" s="1"/>
  <c r="H50" i="73"/>
  <c r="L90" i="72"/>
  <c r="N90" i="72" s="1"/>
  <c r="H85" i="73"/>
  <c r="L66" i="72"/>
  <c r="H42" i="73"/>
  <c r="H10" i="73"/>
  <c r="L21" i="72"/>
  <c r="N21" i="72" s="1"/>
  <c r="L98" i="72"/>
  <c r="N98" i="72" s="1"/>
  <c r="H17" i="73"/>
  <c r="H101" i="73"/>
  <c r="L111" i="72"/>
  <c r="M111" i="72" s="1"/>
  <c r="L112" i="72"/>
  <c r="N112" i="72" s="1"/>
  <c r="H21" i="73"/>
  <c r="L65" i="72"/>
  <c r="N65" i="72" s="1"/>
  <c r="H109" i="73"/>
  <c r="H84" i="73"/>
  <c r="L105" i="72"/>
  <c r="N105" i="72" s="1"/>
  <c r="L5" i="72"/>
  <c r="M5" i="72" s="1"/>
  <c r="H18" i="73"/>
  <c r="H47" i="73"/>
  <c r="L54" i="72"/>
  <c r="M54" i="72" s="1"/>
  <c r="H19" i="73"/>
  <c r="L44" i="72"/>
  <c r="L56" i="72"/>
  <c r="H78" i="73"/>
  <c r="L121" i="72"/>
  <c r="M121" i="72" s="1"/>
  <c r="H111" i="73"/>
  <c r="L114" i="72"/>
  <c r="M114" i="72" s="1"/>
  <c r="H37" i="73"/>
  <c r="L26" i="72"/>
  <c r="M26" i="72" s="1"/>
  <c r="H32" i="73"/>
  <c r="L77" i="72"/>
  <c r="M77" i="72" s="1"/>
  <c r="H20" i="73"/>
  <c r="H67" i="73"/>
  <c r="L115" i="72"/>
  <c r="H27" i="73"/>
  <c r="L108" i="72"/>
  <c r="N108" i="72" s="1"/>
  <c r="H25" i="73"/>
  <c r="L46" i="72"/>
  <c r="N46" i="72" s="1"/>
  <c r="L27" i="72"/>
  <c r="N27" i="72" s="1"/>
  <c r="H65" i="73"/>
  <c r="L68" i="72"/>
  <c r="N68" i="72" s="1"/>
  <c r="H119" i="73"/>
  <c r="L42" i="72"/>
  <c r="N42" i="72" s="1"/>
  <c r="H24" i="73"/>
  <c r="L52" i="72"/>
  <c r="N52" i="72" s="1"/>
  <c r="H13" i="73"/>
  <c r="H22" i="73"/>
  <c r="L35" i="72"/>
  <c r="M35" i="72" s="1"/>
  <c r="L86" i="72"/>
  <c r="H34" i="73"/>
  <c r="L53" i="72"/>
  <c r="M53" i="72" s="1"/>
  <c r="H94" i="73"/>
  <c r="L73" i="72"/>
  <c r="M73" i="72" s="1"/>
  <c r="H49" i="73"/>
  <c r="H46" i="73"/>
  <c r="L103" i="72"/>
  <c r="N103" i="72" s="1"/>
  <c r="L49" i="72"/>
  <c r="N49" i="72" s="1"/>
  <c r="H72" i="73"/>
  <c r="L11" i="72"/>
  <c r="N11" i="72" s="1"/>
  <c r="H44" i="73"/>
  <c r="L101" i="72"/>
  <c r="M101" i="72" s="1"/>
  <c r="H71" i="73"/>
  <c r="H105" i="73"/>
  <c r="L97" i="72"/>
  <c r="N97" i="72" s="1"/>
  <c r="H15" i="73"/>
  <c r="L70" i="72"/>
  <c r="L88" i="72"/>
  <c r="M88" i="72" s="1"/>
  <c r="H53" i="73"/>
  <c r="H113" i="73"/>
  <c r="L85" i="72"/>
  <c r="N85" i="72" s="1"/>
  <c r="H89" i="73"/>
  <c r="L117" i="72"/>
  <c r="N117" i="72" s="1"/>
  <c r="H16" i="73"/>
  <c r="L23" i="72"/>
  <c r="N23" i="72" s="1"/>
  <c r="L106" i="72"/>
  <c r="H62" i="73"/>
  <c r="H97" i="73"/>
  <c r="L76" i="72"/>
  <c r="N76" i="72" s="1"/>
  <c r="L47" i="72"/>
  <c r="M47" i="72" s="1"/>
  <c r="H29" i="73"/>
  <c r="H107" i="73"/>
  <c r="L79" i="72"/>
  <c r="N79" i="72" s="1"/>
  <c r="H73" i="73"/>
  <c r="L51" i="72"/>
  <c r="N51" i="72" s="1"/>
  <c r="L22" i="72"/>
  <c r="M22" i="72" s="1"/>
  <c r="H12" i="73"/>
  <c r="L118" i="72"/>
  <c r="N118" i="72" s="1"/>
  <c r="H92" i="73"/>
  <c r="L74" i="72"/>
  <c r="N74" i="72" s="1"/>
  <c r="H28" i="73"/>
  <c r="L61" i="72"/>
  <c r="N61" i="72" s="1"/>
  <c r="H108" i="73"/>
  <c r="H98" i="73"/>
  <c r="L38" i="72"/>
  <c r="M38" i="72" s="1"/>
  <c r="L110" i="72"/>
  <c r="M110" i="72" s="1"/>
  <c r="H60" i="73"/>
  <c r="H41" i="73"/>
  <c r="L13" i="72"/>
  <c r="M13" i="72" s="1"/>
  <c r="H30" i="73"/>
  <c r="L87" i="72"/>
  <c r="N87" i="72" s="1"/>
  <c r="L33" i="72"/>
  <c r="M33" i="72" s="1"/>
  <c r="H45" i="73"/>
  <c r="L109" i="72"/>
  <c r="N109" i="72" s="1"/>
  <c r="H88" i="73"/>
  <c r="H104" i="73"/>
  <c r="L45" i="72"/>
  <c r="H35" i="73"/>
  <c r="L64" i="72"/>
  <c r="N64" i="72" s="1"/>
  <c r="L96" i="72"/>
  <c r="N96" i="72" s="1"/>
  <c r="H33" i="73"/>
  <c r="L41" i="72"/>
  <c r="N41" i="72" s="1"/>
  <c r="H55" i="73"/>
  <c r="L82" i="72"/>
  <c r="N82" i="72" s="1"/>
  <c r="H40" i="73"/>
  <c r="L15" i="72"/>
  <c r="N15" i="72" s="1"/>
  <c r="H36" i="73"/>
  <c r="L31" i="72"/>
  <c r="M31" i="72" s="1"/>
  <c r="H69" i="73"/>
  <c r="L20" i="72"/>
  <c r="N20" i="72" s="1"/>
  <c r="H103" i="73"/>
  <c r="H100" i="73"/>
  <c r="L32" i="72"/>
  <c r="M32" i="72" s="1"/>
  <c r="H75" i="73"/>
  <c r="L71" i="72"/>
  <c r="M71" i="72" s="1"/>
  <c r="L59" i="72"/>
  <c r="M59" i="72" s="1"/>
  <c r="H95" i="73"/>
  <c r="L9" i="72"/>
  <c r="M9" i="72" s="1"/>
  <c r="H57" i="73"/>
  <c r="H74" i="73"/>
  <c r="L75" i="72"/>
  <c r="M75" i="72" s="1"/>
  <c r="H90" i="73"/>
  <c r="L89" i="72"/>
  <c r="M89" i="72" s="1"/>
  <c r="L39" i="72"/>
  <c r="M39" i="72" s="1"/>
  <c r="H64" i="73"/>
  <c r="L120" i="72"/>
  <c r="N120" i="72" s="1"/>
  <c r="H26" i="73"/>
  <c r="L25" i="72"/>
  <c r="N25" i="72" s="1"/>
  <c r="H118" i="73"/>
  <c r="H91" i="73"/>
  <c r="L36" i="72"/>
  <c r="N36" i="72" s="1"/>
  <c r="H39" i="73"/>
  <c r="L12" i="72"/>
  <c r="N12" i="72" s="1"/>
  <c r="H83" i="73"/>
  <c r="L37" i="72"/>
  <c r="H114" i="73"/>
  <c r="L93" i="72"/>
  <c r="L43" i="72"/>
  <c r="N43" i="72" s="1"/>
  <c r="H54" i="73"/>
  <c r="M55" i="72" l="1"/>
  <c r="L16" i="72"/>
  <c r="N16" i="72" s="1"/>
  <c r="L122" i="72"/>
  <c r="N122" i="72" s="1"/>
  <c r="L62" i="72"/>
  <c r="N7" i="72"/>
  <c r="N17" i="72"/>
  <c r="N73" i="72"/>
  <c r="N38" i="72"/>
  <c r="M57" i="72"/>
  <c r="M79" i="72"/>
  <c r="N114" i="72"/>
  <c r="N77" i="72"/>
  <c r="M112" i="72"/>
  <c r="M20" i="72"/>
  <c r="M87" i="72"/>
  <c r="M85" i="72"/>
  <c r="N80" i="72"/>
  <c r="M97" i="72"/>
  <c r="M103" i="72"/>
  <c r="M90" i="72"/>
  <c r="M65" i="72"/>
  <c r="N50" i="72"/>
  <c r="M51" i="72"/>
  <c r="M36" i="72"/>
  <c r="M43" i="72"/>
  <c r="M105" i="72"/>
  <c r="M94" i="72"/>
  <c r="N54" i="72"/>
  <c r="M27" i="72"/>
  <c r="M83" i="72"/>
  <c r="N104" i="72"/>
  <c r="M52" i="72"/>
  <c r="N72" i="72"/>
  <c r="N10" i="72"/>
  <c r="M117" i="72"/>
  <c r="M92" i="72"/>
  <c r="M12" i="72"/>
  <c r="M118" i="72"/>
  <c r="M19" i="72"/>
  <c r="M108" i="72"/>
  <c r="M107" i="72"/>
  <c r="N26" i="72"/>
  <c r="N32" i="72"/>
  <c r="N84" i="72"/>
  <c r="M120" i="72"/>
  <c r="M102" i="72"/>
  <c r="N31" i="72"/>
  <c r="M68" i="72"/>
  <c r="N8" i="72"/>
  <c r="N14" i="72"/>
  <c r="N67" i="72"/>
  <c r="M15" i="72"/>
  <c r="M82" i="72"/>
  <c r="M119" i="72"/>
  <c r="M69" i="72"/>
  <c r="M63" i="72"/>
  <c r="N110" i="72"/>
  <c r="M81" i="72"/>
  <c r="M74" i="72"/>
  <c r="M113" i="72"/>
  <c r="M98" i="72"/>
  <c r="N111" i="72"/>
  <c r="N71" i="72"/>
  <c r="N13" i="72"/>
  <c r="N95" i="72"/>
  <c r="N101" i="72"/>
  <c r="M49" i="72"/>
  <c r="N6" i="72"/>
  <c r="N116" i="72"/>
  <c r="M21" i="72"/>
  <c r="N89" i="72"/>
  <c r="M61" i="72"/>
  <c r="N33" i="72"/>
  <c r="N59" i="72"/>
  <c r="M46" i="72"/>
  <c r="N35" i="72"/>
  <c r="M40" i="72"/>
  <c r="N22" i="72"/>
  <c r="M96" i="72"/>
  <c r="M109" i="72"/>
  <c r="N91" i="72"/>
  <c r="N47" i="72"/>
  <c r="N88" i="72"/>
  <c r="M23" i="72"/>
  <c r="N18" i="72"/>
  <c r="M64" i="72"/>
  <c r="M76" i="72"/>
  <c r="M25" i="72"/>
  <c r="M42" i="72"/>
  <c r="N121" i="72"/>
  <c r="N53" i="72"/>
  <c r="M11" i="72"/>
  <c r="N9" i="72"/>
  <c r="N75" i="72"/>
  <c r="M29" i="72"/>
  <c r="M99" i="72"/>
  <c r="N99" i="72"/>
  <c r="M48" i="72"/>
  <c r="N48" i="72"/>
  <c r="N66" i="72"/>
  <c r="M66" i="72"/>
  <c r="M58" i="72"/>
  <c r="N58" i="72"/>
  <c r="N78" i="72"/>
  <c r="M41" i="72"/>
  <c r="N39" i="72"/>
  <c r="N60" i="72"/>
  <c r="M60" i="72"/>
  <c r="M86" i="72"/>
  <c r="N86" i="72"/>
  <c r="N70" i="72"/>
  <c r="M70" i="72"/>
  <c r="M45" i="72"/>
  <c r="N45" i="72"/>
  <c r="N44" i="72"/>
  <c r="M44" i="72"/>
  <c r="M106" i="72"/>
  <c r="N106" i="72"/>
  <c r="M37" i="72"/>
  <c r="N37" i="72"/>
  <c r="N115" i="72"/>
  <c r="M115" i="72"/>
  <c r="M56" i="72"/>
  <c r="N56" i="72"/>
  <c r="N93" i="72"/>
  <c r="M93" i="72"/>
  <c r="L149" i="72" l="1"/>
  <c r="E124" i="72" s="1"/>
  <c r="M122" i="72"/>
  <c r="M16" i="72"/>
  <c r="N62" i="72"/>
  <c r="M62" i="72"/>
  <c r="E125" i="7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<sst xmlns="http://schemas.openxmlformats.org/spreadsheetml/2006/main" count="1507" uniqueCount="609">
  <si>
    <t>Region</t>
  </si>
  <si>
    <t>State</t>
  </si>
  <si>
    <t>Center</t>
  </si>
  <si>
    <t>Boston</t>
  </si>
  <si>
    <t>Massachusetts</t>
  </si>
  <si>
    <t>WESTOVER</t>
  </si>
  <si>
    <t>Chicago</t>
  </si>
  <si>
    <t>Ohio</t>
  </si>
  <si>
    <t>CINCINNATI</t>
  </si>
  <si>
    <t>Atlanta</t>
  </si>
  <si>
    <t>Georgia</t>
  </si>
  <si>
    <t>BRUNSWICK</t>
  </si>
  <si>
    <t>New York</t>
  </si>
  <si>
    <t>DAYTON</t>
  </si>
  <si>
    <t>Philadelphia</t>
  </si>
  <si>
    <t>Washington DC</t>
  </si>
  <si>
    <t>POTOMAC</t>
  </si>
  <si>
    <t>Dallas</t>
  </si>
  <si>
    <t>Texas</t>
  </si>
  <si>
    <t>NORTH TEXAS</t>
  </si>
  <si>
    <t>Vermont</t>
  </si>
  <si>
    <t>NORTHLANDS</t>
  </si>
  <si>
    <t>Virginia</t>
  </si>
  <si>
    <t>OLD DOMINION</t>
  </si>
  <si>
    <t>Missouri</t>
  </si>
  <si>
    <t>ST LOUIS</t>
  </si>
  <si>
    <t>Connecticut</t>
  </si>
  <si>
    <t>HARTFORD</t>
  </si>
  <si>
    <t>South Carolina</t>
  </si>
  <si>
    <t>BAMBERG</t>
  </si>
  <si>
    <t>FLATWOODS</t>
  </si>
  <si>
    <t>San Francisco</t>
  </si>
  <si>
    <t>Oregon</t>
  </si>
  <si>
    <t>ANGELL</t>
  </si>
  <si>
    <t>Florida</t>
  </si>
  <si>
    <t>JACKSONVILLE</t>
  </si>
  <si>
    <t>Kentucky</t>
  </si>
  <si>
    <t>WHITNEY M. YOUNG</t>
  </si>
  <si>
    <t>Mississippi</t>
  </si>
  <si>
    <t>FINCH-HENRY</t>
  </si>
  <si>
    <t>Pennsylvania</t>
  </si>
  <si>
    <t>RED ROCK</t>
  </si>
  <si>
    <t>TURNER</t>
  </si>
  <si>
    <t>Louisiana</t>
  </si>
  <si>
    <t>SHREVEPORT</t>
  </si>
  <si>
    <t>NEW HAVEN</t>
  </si>
  <si>
    <t>PINE KNOT</t>
  </si>
  <si>
    <t>KEYSTONE</t>
  </si>
  <si>
    <t>Indiana</t>
  </si>
  <si>
    <t>ATTERBURY</t>
  </si>
  <si>
    <t>Wisconsin</t>
  </si>
  <si>
    <t>BLACKWELL</t>
  </si>
  <si>
    <t>Michigan</t>
  </si>
  <si>
    <t>GERALD R. FORD</t>
  </si>
  <si>
    <t>MINGO</t>
  </si>
  <si>
    <t>MUHLENBERG</t>
  </si>
  <si>
    <t>Illinois</t>
  </si>
  <si>
    <t>PAUL SIMON</t>
  </si>
  <si>
    <t>Washington</t>
  </si>
  <si>
    <t>CASCADES</t>
  </si>
  <si>
    <t>DELAWARE VALLEY</t>
  </si>
  <si>
    <t>CLEVELAND</t>
  </si>
  <si>
    <t>Alabama</t>
  </si>
  <si>
    <t>GADSDEN</t>
  </si>
  <si>
    <t>SPRINGDALE</t>
  </si>
  <si>
    <t>Nevada</t>
  </si>
  <si>
    <t>SIERRA NEVADA</t>
  </si>
  <si>
    <t>Hawaii</t>
  </si>
  <si>
    <t>North Dakota</t>
  </si>
  <si>
    <t>QUENTIN BURDICK</t>
  </si>
  <si>
    <t>CARVILLE</t>
  </si>
  <si>
    <t>California</t>
  </si>
  <si>
    <t>INLAND EMPIRE</t>
  </si>
  <si>
    <t>Utah</t>
  </si>
  <si>
    <t>WEBER BASIN</t>
  </si>
  <si>
    <t>Puerto Rico</t>
  </si>
  <si>
    <t>RAMEY</t>
  </si>
  <si>
    <t>Tennessee</t>
  </si>
  <si>
    <t>BENJAMIN L. HOOKS</t>
  </si>
  <si>
    <t>PHILADELPHIA</t>
  </si>
  <si>
    <t>DETROIT</t>
  </si>
  <si>
    <t>IROQUOIS</t>
  </si>
  <si>
    <t>North Carolina</t>
  </si>
  <si>
    <t>OCONALUFTEE</t>
  </si>
  <si>
    <t>DAVID L. CARRASCO</t>
  </si>
  <si>
    <t>EARLE C. CLEMENTS</t>
  </si>
  <si>
    <t>New Hampshire</t>
  </si>
  <si>
    <t>NEW HAMPSHIRE</t>
  </si>
  <si>
    <t>New Jersey</t>
  </si>
  <si>
    <t>EDISON</t>
  </si>
  <si>
    <t>Montana</t>
  </si>
  <si>
    <t>ANACONDA</t>
  </si>
  <si>
    <t>GRAFTON</t>
  </si>
  <si>
    <t>CLEARFIELD</t>
  </si>
  <si>
    <t>ARECIBO</t>
  </si>
  <si>
    <t>FRENCHBURG</t>
  </si>
  <si>
    <t>EXCELSIOR SPRINGS</t>
  </si>
  <si>
    <t>GARY</t>
  </si>
  <si>
    <t>GLENMONT</t>
  </si>
  <si>
    <t>New Mexico</t>
  </si>
  <si>
    <t>ALBUQUERQUE</t>
  </si>
  <si>
    <t>LONG BEACH</t>
  </si>
  <si>
    <t>LYNDON B. JOHNSON</t>
  </si>
  <si>
    <t>MISSISSIPPI</t>
  </si>
  <si>
    <t>NEW ORLEANS</t>
  </si>
  <si>
    <t>Oklahoma</t>
  </si>
  <si>
    <t>TULSA</t>
  </si>
  <si>
    <t>Iowa</t>
  </si>
  <si>
    <t>DENISON</t>
  </si>
  <si>
    <t>GUTHRIE</t>
  </si>
  <si>
    <t>Maine</t>
  </si>
  <si>
    <t>LORING</t>
  </si>
  <si>
    <t>TALKING LEAVES</t>
  </si>
  <si>
    <t>CASSADAGA</t>
  </si>
  <si>
    <t>Delaware</t>
  </si>
  <si>
    <t>WILMINGTON</t>
  </si>
  <si>
    <t>MONTGOMERY</t>
  </si>
  <si>
    <t>ONEONTA</t>
  </si>
  <si>
    <t>FORT SIMCOE</t>
  </si>
  <si>
    <t>LOS ANGELES</t>
  </si>
  <si>
    <t>SARGENT SHRIVER</t>
  </si>
  <si>
    <t>FLINT/GENESEE</t>
  </si>
  <si>
    <t>PITTSBURGH</t>
  </si>
  <si>
    <t>GREAT ONYX</t>
  </si>
  <si>
    <t>WOLF CREEK</t>
  </si>
  <si>
    <t>Alaska</t>
  </si>
  <si>
    <t>ALASKA</t>
  </si>
  <si>
    <t>COLUMBIA BASIN</t>
  </si>
  <si>
    <t>Minnesota</t>
  </si>
  <si>
    <t>HUBERT H HUMPHREY</t>
  </si>
  <si>
    <t>TREASURE ISLAND</t>
  </si>
  <si>
    <t>Kansas</t>
  </si>
  <si>
    <t>FLINT HILLS</t>
  </si>
  <si>
    <t>TRAPPER CREEK</t>
  </si>
  <si>
    <t>Idaho</t>
  </si>
  <si>
    <t>CENTENNIAL</t>
  </si>
  <si>
    <t>CURLEW</t>
  </si>
  <si>
    <t>Maryland</t>
  </si>
  <si>
    <t>WOODLAND</t>
  </si>
  <si>
    <t>GULFPORT</t>
  </si>
  <si>
    <t>SACRAMENTO</t>
  </si>
  <si>
    <t>South Dakota</t>
  </si>
  <si>
    <t>BOXELDER</t>
  </si>
  <si>
    <t>JOLIET</t>
  </si>
  <si>
    <t>KITTRELL</t>
  </si>
  <si>
    <t>SCHENCK</t>
  </si>
  <si>
    <t>Colorado</t>
  </si>
  <si>
    <t>COLLBRAN</t>
  </si>
  <si>
    <t>JACOBS CREEK</t>
  </si>
  <si>
    <t>OTTUMWA</t>
  </si>
  <si>
    <t>MILWAUKEE</t>
  </si>
  <si>
    <t>TONGUE POINT</t>
  </si>
  <si>
    <t>BLUE RIDGE</t>
  </si>
  <si>
    <t>Nebraska</t>
  </si>
  <si>
    <t>PINE RIDGE</t>
  </si>
  <si>
    <t>Arizona</t>
  </si>
  <si>
    <t>PHOENIX</t>
  </si>
  <si>
    <t>SAN JOSE</t>
  </si>
  <si>
    <t>TIMBER LAKE</t>
  </si>
  <si>
    <t>PINELLAS COUNTY</t>
  </si>
  <si>
    <t>West Virginia</t>
  </si>
  <si>
    <t>CHARLESTON</t>
  </si>
  <si>
    <t>HAWAII</t>
  </si>
  <si>
    <t>PENOBSCOT</t>
  </si>
  <si>
    <t>SAN DIEGO</t>
  </si>
  <si>
    <t>Wyoming</t>
  </si>
  <si>
    <t>WIND RIVER</t>
  </si>
  <si>
    <t>Arkansas</t>
  </si>
  <si>
    <t>CASS</t>
  </si>
  <si>
    <t>MIAMI</t>
  </si>
  <si>
    <t>LAREDO</t>
  </si>
  <si>
    <t>WOODSTOCK</t>
  </si>
  <si>
    <t>Rhode Island</t>
  </si>
  <si>
    <t>EXETER</t>
  </si>
  <si>
    <t>LITTLE ROCK</t>
  </si>
  <si>
    <t>CARL D. PERKINS</t>
  </si>
  <si>
    <t>ROSWELL</t>
  </si>
  <si>
    <t>FRED ACOSTA</t>
  </si>
  <si>
    <t>HARPERS FERRY</t>
  </si>
  <si>
    <t>City</t>
  </si>
  <si>
    <t>Palmer</t>
  </si>
  <si>
    <t>Albuquerque</t>
  </si>
  <si>
    <t>Anaconda</t>
  </si>
  <si>
    <t>Yachats</t>
  </si>
  <si>
    <t>Garrochales</t>
  </si>
  <si>
    <t>Edinburgh</t>
  </si>
  <si>
    <t>Bamberg</t>
  </si>
  <si>
    <t>Memphis</t>
  </si>
  <si>
    <t>Laona</t>
  </si>
  <si>
    <t>Marion</t>
  </si>
  <si>
    <t>Nemo</t>
  </si>
  <si>
    <t>Brunswick</t>
  </si>
  <si>
    <t>Prestonsburg</t>
  </si>
  <si>
    <t>Carville</t>
  </si>
  <si>
    <t>Sedro Woolley</t>
  </si>
  <si>
    <t>Ozark</t>
  </si>
  <si>
    <t>Cassadaga</t>
  </si>
  <si>
    <t>Nampa</t>
  </si>
  <si>
    <t>Charleston</t>
  </si>
  <si>
    <t>Cincinnati</t>
  </si>
  <si>
    <t>Clearfield</t>
  </si>
  <si>
    <t>Cleveland</t>
  </si>
  <si>
    <t>Collbran</t>
  </si>
  <si>
    <t>Moses Lake</t>
  </si>
  <si>
    <t>Curlew</t>
  </si>
  <si>
    <t>El Paso</t>
  </si>
  <si>
    <t>Dayton</t>
  </si>
  <si>
    <t>Callicoon</t>
  </si>
  <si>
    <t>Denison</t>
  </si>
  <si>
    <t>Detroit</t>
  </si>
  <si>
    <t>Morganfield</t>
  </si>
  <si>
    <t>Edison</t>
  </si>
  <si>
    <t>Excelsior Springs</t>
  </si>
  <si>
    <t>Exeter</t>
  </si>
  <si>
    <t>Batesville</t>
  </si>
  <si>
    <t>Coeburn</t>
  </si>
  <si>
    <t>Manhattan</t>
  </si>
  <si>
    <t>Flint</t>
  </si>
  <si>
    <t>White Swan</t>
  </si>
  <si>
    <t>Tucson</t>
  </si>
  <si>
    <t>Frenchburg</t>
  </si>
  <si>
    <t>Gadsden</t>
  </si>
  <si>
    <t>San Marcos</t>
  </si>
  <si>
    <t>Grand Rapids</t>
  </si>
  <si>
    <t>Glenmont</t>
  </si>
  <si>
    <t>North Grafton</t>
  </si>
  <si>
    <t>Mammoth Cave</t>
  </si>
  <si>
    <t>Gulfport</t>
  </si>
  <si>
    <t>Guthrie</t>
  </si>
  <si>
    <t>Harpers Ferry</t>
  </si>
  <si>
    <t>Hartford</t>
  </si>
  <si>
    <t>Waimanalo</t>
  </si>
  <si>
    <t>St. Paul</t>
  </si>
  <si>
    <t>San Bernardino</t>
  </si>
  <si>
    <t>Medina</t>
  </si>
  <si>
    <t>Jacksonville</t>
  </si>
  <si>
    <t>Bristol</t>
  </si>
  <si>
    <t>Joliet</t>
  </si>
  <si>
    <t>Drums</t>
  </si>
  <si>
    <t>Kittrell</t>
  </si>
  <si>
    <t>Laredo</t>
  </si>
  <si>
    <t>Little Rock</t>
  </si>
  <si>
    <t>Long Beach</t>
  </si>
  <si>
    <t>Limestone</t>
  </si>
  <si>
    <t>Los Angeles</t>
  </si>
  <si>
    <t>Franklin</t>
  </si>
  <si>
    <t>Miami Gardens</t>
  </si>
  <si>
    <t>Milwaukee</t>
  </si>
  <si>
    <t>Puxico</t>
  </si>
  <si>
    <t>Crystal Springs</t>
  </si>
  <si>
    <t>Montgomery</t>
  </si>
  <si>
    <t>Greenville</t>
  </si>
  <si>
    <t>Manchester</t>
  </si>
  <si>
    <t>New Haven</t>
  </si>
  <si>
    <t>New Orleans</t>
  </si>
  <si>
    <t>McKinney</t>
  </si>
  <si>
    <t>Vergennes</t>
  </si>
  <si>
    <t>Cherokee</t>
  </si>
  <si>
    <t>Monroe</t>
  </si>
  <si>
    <t>Oneonta</t>
  </si>
  <si>
    <t>Ottumwa</t>
  </si>
  <si>
    <t>Bangor</t>
  </si>
  <si>
    <t>Phoenix</t>
  </si>
  <si>
    <t>Pine Knot</t>
  </si>
  <si>
    <t>Chadron</t>
  </si>
  <si>
    <t>St. Petersburg</t>
  </si>
  <si>
    <t>Pittsburgh</t>
  </si>
  <si>
    <t>Minot</t>
  </si>
  <si>
    <t>Aguadilla</t>
  </si>
  <si>
    <t>Lopez</t>
  </si>
  <si>
    <t>Roswell</t>
  </si>
  <si>
    <t>Bronx</t>
  </si>
  <si>
    <t>Sacramento</t>
  </si>
  <si>
    <t>Imperial Beach</t>
  </si>
  <si>
    <t>San Jose</t>
  </si>
  <si>
    <t>Devens</t>
  </si>
  <si>
    <t>Pisgah Forest</t>
  </si>
  <si>
    <t>Shreveport</t>
  </si>
  <si>
    <t>Reno</t>
  </si>
  <si>
    <t>Troutdale</t>
  </si>
  <si>
    <t>St. Louis</t>
  </si>
  <si>
    <t>Tahlequah</t>
  </si>
  <si>
    <t>Estacada</t>
  </si>
  <si>
    <t>Astoria</t>
  </si>
  <si>
    <t>Darby</t>
  </si>
  <si>
    <t>Tulsa</t>
  </si>
  <si>
    <t>Albany</t>
  </si>
  <si>
    <t>Ogden</t>
  </si>
  <si>
    <t>Chicopee</t>
  </si>
  <si>
    <t>Simpsonville</t>
  </si>
  <si>
    <t>Wilmington</t>
  </si>
  <si>
    <t>Riverton</t>
  </si>
  <si>
    <t>Glide</t>
  </si>
  <si>
    <t>Laurel</t>
  </si>
  <si>
    <t>Woodstock</t>
  </si>
  <si>
    <t>Active on Start Date</t>
  </si>
  <si>
    <t>Enrolled in Time Frame</t>
  </si>
  <si>
    <t>Graduates</t>
  </si>
  <si>
    <t>BL Hooks/Memphis</t>
  </si>
  <si>
    <t>Finch-Henry</t>
  </si>
  <si>
    <t>Jacobs Creek</t>
  </si>
  <si>
    <t>Lyndon Johnson</t>
  </si>
  <si>
    <t>Miami</t>
  </si>
  <si>
    <t>Oconaluftee</t>
  </si>
  <si>
    <t>Pinellas</t>
  </si>
  <si>
    <t>Schenck</t>
  </si>
  <si>
    <t>Turner</t>
  </si>
  <si>
    <t>Arecibo</t>
  </si>
  <si>
    <t>Delaware Valley</t>
  </si>
  <si>
    <t>Grafton</t>
  </si>
  <si>
    <t>Iroquois</t>
  </si>
  <si>
    <t>Loring</t>
  </si>
  <si>
    <t>Northlands</t>
  </si>
  <si>
    <t>Penobscot</t>
  </si>
  <si>
    <t>Ramey</t>
  </si>
  <si>
    <t>Shriver</t>
  </si>
  <si>
    <t>South Bronx</t>
  </si>
  <si>
    <t>Westover</t>
  </si>
  <si>
    <t>Atterbury</t>
  </si>
  <si>
    <t>Blackwell</t>
  </si>
  <si>
    <t>ExcelsiorSprings</t>
  </si>
  <si>
    <t>Flint Hills</t>
  </si>
  <si>
    <t>Flint/Genesee</t>
  </si>
  <si>
    <t>Gerald R. Ford</t>
  </si>
  <si>
    <t>Hubert Humphrey</t>
  </si>
  <si>
    <t>Mingo</t>
  </si>
  <si>
    <t>Paul Simon</t>
  </si>
  <si>
    <t>Pine Ridge</t>
  </si>
  <si>
    <t>Boxelder</t>
  </si>
  <si>
    <t>Cass</t>
  </si>
  <si>
    <t>David Carrasco</t>
  </si>
  <si>
    <t>Gary</t>
  </si>
  <si>
    <t>North Texas</t>
  </si>
  <si>
    <t>Quentin Burdick</t>
  </si>
  <si>
    <t>Talking Leaves</t>
  </si>
  <si>
    <t>Trapper Creek</t>
  </si>
  <si>
    <t>Weber Basin</t>
  </si>
  <si>
    <t>Wind River</t>
  </si>
  <si>
    <t>Blue Ridge</t>
  </si>
  <si>
    <t>Carl D. Perkins</t>
  </si>
  <si>
    <t>Earle C Clements</t>
  </si>
  <si>
    <t>Flatwoods</t>
  </si>
  <si>
    <t>Great Onyx</t>
  </si>
  <si>
    <t>Keystone</t>
  </si>
  <si>
    <t>Muhlenberg</t>
  </si>
  <si>
    <t>Old Dominion</t>
  </si>
  <si>
    <t>Potomac</t>
  </si>
  <si>
    <t>Red Rock</t>
  </si>
  <si>
    <t>Whitney M. Young</t>
  </si>
  <si>
    <t>Woodland</t>
  </si>
  <si>
    <t>Angell</t>
  </si>
  <si>
    <t>Cascades</t>
  </si>
  <si>
    <t>Centennial</t>
  </si>
  <si>
    <t>Columbia Basin</t>
  </si>
  <si>
    <t>Fort Simcoe</t>
  </si>
  <si>
    <t>Inland Empire</t>
  </si>
  <si>
    <t>San Diego</t>
  </si>
  <si>
    <t>Sierra Nevada</t>
  </si>
  <si>
    <t>Timber Lake</t>
  </si>
  <si>
    <t>Tongue Point</t>
  </si>
  <si>
    <t>Treasure Island</t>
  </si>
  <si>
    <t>Wolf Creek</t>
  </si>
  <si>
    <t>St Louis</t>
  </si>
  <si>
    <t>Sargent Shriver</t>
  </si>
  <si>
    <t>Cost Per Enrollee</t>
  </si>
  <si>
    <t>Financial Efficiency</t>
  </si>
  <si>
    <t>reg_name (7-1-2023 - 6-30-2024)</t>
  </si>
  <si>
    <t>Total</t>
  </si>
  <si>
    <t xml:space="preserve">Alaska  </t>
  </si>
  <si>
    <t xml:space="preserve">Angell  </t>
  </si>
  <si>
    <t xml:space="preserve">Cascades  </t>
  </si>
  <si>
    <t xml:space="preserve">Centennial  </t>
  </si>
  <si>
    <t xml:space="preserve">Columbia Basin  </t>
  </si>
  <si>
    <t xml:space="preserve">Curlew  </t>
  </si>
  <si>
    <t xml:space="preserve">Fort Simcoe  </t>
  </si>
  <si>
    <t xml:space="preserve">Fred G. Acosta  </t>
  </si>
  <si>
    <t xml:space="preserve">Hawaii  </t>
  </si>
  <si>
    <t xml:space="preserve">Inland Empire  </t>
  </si>
  <si>
    <t xml:space="preserve">Long Beach  </t>
  </si>
  <si>
    <t xml:space="preserve">Los Angeles  </t>
  </si>
  <si>
    <t xml:space="preserve">Phoenix  </t>
  </si>
  <si>
    <t xml:space="preserve">Sacramento  </t>
  </si>
  <si>
    <t xml:space="preserve">San Diego  </t>
  </si>
  <si>
    <t xml:space="preserve">San Jose  </t>
  </si>
  <si>
    <t xml:space="preserve">Sierra Nevada  </t>
  </si>
  <si>
    <t xml:space="preserve">Springdale  </t>
  </si>
  <si>
    <t xml:space="preserve">Timber Lake  </t>
  </si>
  <si>
    <t xml:space="preserve">Tongue Point  </t>
  </si>
  <si>
    <t xml:space="preserve">Treasure Island  </t>
  </si>
  <si>
    <t>Earle C. Clements</t>
  </si>
  <si>
    <t>Benjamin L. Hooks</t>
  </si>
  <si>
    <t>Lyndon B. Johnson</t>
  </si>
  <si>
    <t>Pinellas County</t>
  </si>
  <si>
    <t>David L. Carrasco</t>
  </si>
  <si>
    <t>Fred Acosta</t>
  </si>
  <si>
    <t>Spelling Formatted</t>
  </si>
  <si>
    <t>Ordinary Separation</t>
  </si>
  <si>
    <t>Disciplinary Separation</t>
  </si>
  <si>
    <t>Unauthorized Absence Separation</t>
  </si>
  <si>
    <t>Enrollees in PY 23 (Students Served Report EIS)</t>
  </si>
  <si>
    <t>Graduation Analysis using Separation Analysis, EIS Data</t>
  </si>
  <si>
    <t>(f) As with other programs, Job Corps' performance was signficantly impacted between PY 2019 and PY 2021 due to COVID-19. PY 2022 and PY 2023 are considered transition years as Job Corps increases student enrollments population builds back up and pools and results stabilize.</t>
  </si>
  <si>
    <t xml:space="preserve">(e) In PY 2018 the Quarter 2 and 4 periods were modified from being specific to a student’s exit date to that of the student’s exit quarter, aligning with how other programs report these quarters. </t>
  </si>
  <si>
    <t xml:space="preserve">(d) Job Corps' definition of “participants” broadened in PY 2018 from those who were enrolled for 60 or more days, to include those who completed the Career Preparation Period (CPP) but were enrolled in Job Corps for less than 60 days. This additional group of students in the pools, who typically have lower performance results, filtered through the reporting cohorts across the measures leading to gradual declines in the rates between PY 2018 through PY 2021. </t>
  </si>
  <si>
    <t xml:space="preserve">(c) UI matches where the pool or credit are below 5 participants are masked in the aggregated returned file to Job Corps; it is therefore not possible to caculate a rate for a center on an indicator with masked data. Masked counts are denoted with " ++++"
</t>
  </si>
  <si>
    <t xml:space="preserve">(b) PY 2020 to PY 2023 outcomes use UI matches as the primary data source, with Q2 and Q4 surveys (as appropriate) as a supplemental data source. The denominators for the 2nd Quarter Placement, 4th Quarter Placement, 2nd Quarter Median Earnings and Employer Retention measures are exapnded to all who are eligible to be in the pool. The denominator for Credential Attainment is also expanded to all eligible to be included in the pool for PY 2020 onwards.    </t>
  </si>
  <si>
    <r>
      <t>[2]</t>
    </r>
    <r>
      <rPr>
        <sz val="11"/>
        <color theme="1"/>
        <rFont val="Aptos"/>
        <family val="2"/>
      </rPr>
      <t xml:space="preserve"> (a) PY 2017 to PY 2019 outcomes are based solely on supplemental data from the Q2 and Q4 surveys (as appropriate) as aggregate UI matches were not available to Job Corps. The denominators for the 2nd Quarter Placement, 4th Quarter Placement, 2nd Quarter Median Earnings and Employer Retention measures are therefore based upon survey completers.  The denominator for Credential Attainment is also limited to survey completers for PY 2017 through PY 2019 as data on employment within one year from exit are required and obtained through the supplemental surveys.
</t>
    </r>
  </si>
  <si>
    <r>
      <rPr>
        <vertAlign val="superscript"/>
        <sz val="11"/>
        <color theme="1"/>
        <rFont val="Aptos  "/>
      </rPr>
      <t>[1]</t>
    </r>
    <r>
      <rPr>
        <sz val="11"/>
        <color theme="1"/>
        <rFont val="Aptos  "/>
      </rPr>
      <t xml:space="preserve"> </t>
    </r>
    <r>
      <rPr>
        <sz val="11"/>
        <color theme="1"/>
        <rFont val="Aptos Narrow"/>
        <family val="2"/>
        <scheme val="minor"/>
      </rPr>
      <t>Asterisks denote centers that participated in pilot programs during this period or were closed temporarily due to an emergency. As a result of these center statuses, some program years do not have any data available for reporting.  No data available is indicated by "N/A".
Satellite centers are not reported separately from their parent centers. 
Newly opened centers need time to achieve accurately measured outcomes; therefore, their results in early years reflect outcomes for students who have a short length of stay. Center-wide pilot programs and center closed due to emergencies have similar downward trends in results due to disruption to normal enrollments.</t>
    </r>
  </si>
  <si>
    <t>N/A:  No data available for reporting</t>
  </si>
  <si>
    <t>++++  CRIS returned results are masked due to pools and/or credits having fewer than 5 participants.</t>
  </si>
  <si>
    <t>NOTES:</t>
  </si>
  <si>
    <t>++++</t>
  </si>
  <si>
    <t>WIND RIVER**</t>
  </si>
  <si>
    <t>SOUTH BRONX</t>
  </si>
  <si>
    <t>SHRIVER</t>
  </si>
  <si>
    <t>NEW HAMPSHIRE**</t>
  </si>
  <si>
    <t>N/A</t>
  </si>
  <si>
    <t>CENTENNIAL***</t>
  </si>
  <si>
    <t>CASCADES***</t>
  </si>
  <si>
    <t>CARVILLE***</t>
  </si>
  <si>
    <t>ARECIBO***</t>
  </si>
  <si>
    <t>National</t>
  </si>
  <si>
    <t>Avg</t>
  </si>
  <si>
    <t>PY 2023</t>
  </si>
  <si>
    <t>PY 2022</t>
  </si>
  <si>
    <t>PY 2021</t>
  </si>
  <si>
    <t>PY 2020</t>
  </si>
  <si>
    <t>PY 2019</t>
  </si>
  <si>
    <t>PY 2018</t>
  </si>
  <si>
    <t>PY 2017</t>
  </si>
  <si>
    <r>
      <t xml:space="preserve">Center Name </t>
    </r>
    <r>
      <rPr>
        <b/>
        <vertAlign val="superscript"/>
        <sz val="11"/>
        <color theme="1"/>
        <rFont val="Aptos Narrow"/>
        <family val="2"/>
        <scheme val="minor"/>
      </rPr>
      <t>[1]</t>
    </r>
  </si>
  <si>
    <t>Center ID</t>
  </si>
  <si>
    <t>Employer Retention Rate</t>
  </si>
  <si>
    <t>Measurable Skill Gains Rate</t>
  </si>
  <si>
    <t>Credential Attainment Rate</t>
  </si>
  <si>
    <t>Median 2nd Quarter Earnings</t>
  </si>
  <si>
    <t>4th Quarter Placement Rate</t>
  </si>
  <si>
    <t>2nd Quarter Placement Rate</t>
  </si>
  <si>
    <r>
      <t>Primary Six Measures</t>
    </r>
    <r>
      <rPr>
        <b/>
        <vertAlign val="superscript"/>
        <sz val="11"/>
        <color theme="1"/>
        <rFont val="Aptos Narrow"/>
        <family val="2"/>
        <scheme val="minor"/>
      </rPr>
      <t xml:space="preserve"> [2]</t>
    </r>
  </si>
  <si>
    <t>Reference Name</t>
  </si>
  <si>
    <t xml:space="preserve">ANNUALIZED Income from: 2nd Quarter - Post-Separation Quarterly Earnings </t>
  </si>
  <si>
    <t>Center Name</t>
  </si>
  <si>
    <t>Total Separations</t>
  </si>
  <si>
    <t xml:space="preserve">Albuquerque     </t>
  </si>
  <si>
    <t xml:space="preserve">Anaconda        </t>
  </si>
  <si>
    <t xml:space="preserve">Angell          </t>
  </si>
  <si>
    <t xml:space="preserve">Arecibo         </t>
  </si>
  <si>
    <t xml:space="preserve">Bamberg         </t>
  </si>
  <si>
    <t xml:space="preserve">Blackwell       </t>
  </si>
  <si>
    <t xml:space="preserve">Blue Ridge      </t>
  </si>
  <si>
    <t xml:space="preserve">Boxelder        </t>
  </si>
  <si>
    <t xml:space="preserve">Brunswick       </t>
  </si>
  <si>
    <t xml:space="preserve">Carl D. Perkins </t>
  </si>
  <si>
    <t xml:space="preserve">Cascades        </t>
  </si>
  <si>
    <t xml:space="preserve">Cass            </t>
  </si>
  <si>
    <t xml:space="preserve">Cassadaga       </t>
  </si>
  <si>
    <t xml:space="preserve">Centennial      </t>
  </si>
  <si>
    <t xml:space="preserve">Charleston      </t>
  </si>
  <si>
    <t xml:space="preserve">Cincinnati      </t>
  </si>
  <si>
    <t xml:space="preserve">Clearfield      </t>
  </si>
  <si>
    <t xml:space="preserve">Cleveland       </t>
  </si>
  <si>
    <t xml:space="preserve">Collbran        </t>
  </si>
  <si>
    <t xml:space="preserve">Curlew          </t>
  </si>
  <si>
    <t xml:space="preserve">David Carrasco  </t>
  </si>
  <si>
    <t xml:space="preserve">Dayton          </t>
  </si>
  <si>
    <t xml:space="preserve">Delaware Valley </t>
  </si>
  <si>
    <t xml:space="preserve">Denison         </t>
  </si>
  <si>
    <t xml:space="preserve">Detroit         </t>
  </si>
  <si>
    <t xml:space="preserve">Edison          </t>
  </si>
  <si>
    <t xml:space="preserve">Exeter          </t>
  </si>
  <si>
    <t xml:space="preserve">Finch-Henry     </t>
  </si>
  <si>
    <t xml:space="preserve">Flatwoods       </t>
  </si>
  <si>
    <t xml:space="preserve">Flint Hills     </t>
  </si>
  <si>
    <t xml:space="preserve">Flint/Genesee   </t>
  </si>
  <si>
    <t xml:space="preserve">Fort Simcoe     </t>
  </si>
  <si>
    <t xml:space="preserve">Frenchburg      </t>
  </si>
  <si>
    <t xml:space="preserve">Gadsden         </t>
  </si>
  <si>
    <t xml:space="preserve">Gary            </t>
  </si>
  <si>
    <t xml:space="preserve">Gerald R. Ford  </t>
  </si>
  <si>
    <t xml:space="preserve">Glenmont        </t>
  </si>
  <si>
    <t xml:space="preserve">Grafton         </t>
  </si>
  <si>
    <t xml:space="preserve">Great Onyx      </t>
  </si>
  <si>
    <t xml:space="preserve">Gulfport        </t>
  </si>
  <si>
    <t xml:space="preserve">Guthrie         </t>
  </si>
  <si>
    <t xml:space="preserve">Harpers Ferry   </t>
  </si>
  <si>
    <t xml:space="preserve">Hartford        </t>
  </si>
  <si>
    <t xml:space="preserve">Hubert Humphrey </t>
  </si>
  <si>
    <t xml:space="preserve">Inland Empire   </t>
  </si>
  <si>
    <t xml:space="preserve">Iroquois        </t>
  </si>
  <si>
    <t xml:space="preserve">Jacksonville    </t>
  </si>
  <si>
    <t xml:space="preserve">Jacobs Creek    </t>
  </si>
  <si>
    <t xml:space="preserve">Joliet          </t>
  </si>
  <si>
    <t xml:space="preserve">Keystone        </t>
  </si>
  <si>
    <t xml:space="preserve">Kittrell        </t>
  </si>
  <si>
    <t xml:space="preserve">Laredo          </t>
  </si>
  <si>
    <t xml:space="preserve">Little Rock     </t>
  </si>
  <si>
    <t xml:space="preserve">Long Beach      </t>
  </si>
  <si>
    <t xml:space="preserve">Loring          </t>
  </si>
  <si>
    <t xml:space="preserve">Los Angeles     </t>
  </si>
  <si>
    <t xml:space="preserve">Lyndon Johnson  </t>
  </si>
  <si>
    <t xml:space="preserve">Miami           </t>
  </si>
  <si>
    <t xml:space="preserve">Milwaukee       </t>
  </si>
  <si>
    <t xml:space="preserve">Mingo           </t>
  </si>
  <si>
    <t xml:space="preserve">Mississippi     </t>
  </si>
  <si>
    <t xml:space="preserve">Montgomery      </t>
  </si>
  <si>
    <t xml:space="preserve">Muhlenberg      </t>
  </si>
  <si>
    <t xml:space="preserve">New Hampshire   </t>
  </si>
  <si>
    <t xml:space="preserve">New Haven       </t>
  </si>
  <si>
    <t xml:space="preserve">New Orleans     </t>
  </si>
  <si>
    <t xml:space="preserve">North Texas     </t>
  </si>
  <si>
    <t xml:space="preserve">Northlands      </t>
  </si>
  <si>
    <t xml:space="preserve">Oconaluftee     </t>
  </si>
  <si>
    <t xml:space="preserve">Old Dominion    </t>
  </si>
  <si>
    <t xml:space="preserve">Oneonta         </t>
  </si>
  <si>
    <t xml:space="preserve">Ottumwa         </t>
  </si>
  <si>
    <t xml:space="preserve">Paul Simon      </t>
  </si>
  <si>
    <t xml:space="preserve">Penobscot       </t>
  </si>
  <si>
    <t xml:space="preserve">Philadelphia    </t>
  </si>
  <si>
    <t xml:space="preserve">Phoenix         </t>
  </si>
  <si>
    <t xml:space="preserve">Pine Knot       </t>
  </si>
  <si>
    <t xml:space="preserve">Pine Ridge      </t>
  </si>
  <si>
    <t xml:space="preserve">Pinellas        </t>
  </si>
  <si>
    <t xml:space="preserve">Pittsburgh      </t>
  </si>
  <si>
    <t xml:space="preserve">Potomac         </t>
  </si>
  <si>
    <t xml:space="preserve">Quentin Burdick </t>
  </si>
  <si>
    <t xml:space="preserve">Ramey           </t>
  </si>
  <si>
    <t xml:space="preserve">Red Rock        </t>
  </si>
  <si>
    <t xml:space="preserve">Roswell         </t>
  </si>
  <si>
    <t xml:space="preserve">Sacramento      </t>
  </si>
  <si>
    <t xml:space="preserve">San Diego       </t>
  </si>
  <si>
    <t xml:space="preserve">San Jose        </t>
  </si>
  <si>
    <t xml:space="preserve">Schenck         </t>
  </si>
  <si>
    <t xml:space="preserve">Shreveport      </t>
  </si>
  <si>
    <t xml:space="preserve">Shriver         </t>
  </si>
  <si>
    <t xml:space="preserve">Sierra Nevada   </t>
  </si>
  <si>
    <t xml:space="preserve">St. Louis       </t>
  </si>
  <si>
    <t xml:space="preserve">Talking Leaves  </t>
  </si>
  <si>
    <t xml:space="preserve">Timber Lake     </t>
  </si>
  <si>
    <t xml:space="preserve">Tongue Point    </t>
  </si>
  <si>
    <t xml:space="preserve">Trapper Creek   </t>
  </si>
  <si>
    <t xml:space="preserve">Treasure Island </t>
  </si>
  <si>
    <t xml:space="preserve">Tulsa           </t>
  </si>
  <si>
    <t xml:space="preserve">Turner          </t>
  </si>
  <si>
    <t xml:space="preserve">Weber Basin     </t>
  </si>
  <si>
    <t xml:space="preserve">Westover        </t>
  </si>
  <si>
    <t xml:space="preserve">Wilmington      </t>
  </si>
  <si>
    <t xml:space="preserve">Wind River      </t>
  </si>
  <si>
    <t xml:space="preserve">Wolf Creek      </t>
  </si>
  <si>
    <t xml:space="preserve">Woodland        </t>
  </si>
  <si>
    <t xml:space="preserve">Woodstock       </t>
  </si>
  <si>
    <t>"Ordinary Separations ONLY" from Separation Analysis Tab</t>
  </si>
  <si>
    <t>Springdale/ PIVOT</t>
  </si>
  <si>
    <t>SPRINGDALE/ PIVOT</t>
  </si>
  <si>
    <t>Atterbury/ IndyPendence</t>
  </si>
  <si>
    <t>ATTERBURY/ INDYPENDENCE</t>
  </si>
  <si>
    <t>HAWAII/ Maui</t>
  </si>
  <si>
    <t>Hawaii/ Maui</t>
  </si>
  <si>
    <t>S BRONX/ Brooklyn</t>
  </si>
  <si>
    <t>S Bronx/ Brooklyn</t>
  </si>
  <si>
    <t>ATTERBURY/ IndyPendence</t>
  </si>
  <si>
    <t xml:space="preserve">Atterbury/ IndyPendence           </t>
  </si>
  <si>
    <t xml:space="preserve">Hawaii/ Maui          </t>
  </si>
  <si>
    <t xml:space="preserve">S Bronx/ Brooklyn     </t>
  </si>
  <si>
    <t xml:space="preserve">Springdale/ PIVOT      </t>
  </si>
  <si>
    <t>Centers Formatted</t>
  </si>
  <si>
    <t>PY2023 OBS Actual</t>
  </si>
  <si>
    <t>PY 2023 OBS Rate</t>
  </si>
  <si>
    <t>OBS</t>
  </si>
  <si>
    <t>Current Contract or Planned OBS</t>
  </si>
  <si>
    <t>Methodology for Prorated JC Center Cost:</t>
  </si>
  <si>
    <t>1. Start with the initial center cost.</t>
  </si>
  <si>
    <t>3. This adjustment increases the total from 1,311,932,536 to 1,760,000,000, resulting in an additional $448,067,464 allocated across all centers.</t>
  </si>
  <si>
    <t>Yearly Center Cost, Pre Broader JC Costs</t>
  </si>
  <si>
    <t>Prorated Yearly Center Cost for Total JC Cost</t>
  </si>
  <si>
    <t>2. Add 34.15% to account for the proportional portion of the remaining JC funding that is not covered by direct center costs.</t>
  </si>
  <si>
    <t>Graduation Rate (WIOA Definition)</t>
  </si>
  <si>
    <t>Graduation Rate (Traditional)</t>
  </si>
  <si>
    <t xml:space="preserve"> Cost per Graduate WIOA  (Includes Expulsion / Nonvoluntary Separation)</t>
  </si>
  <si>
    <t>Calculates the average cost per graduate by including enrollees who completed a certificate but were expelled or separated for disciplinary or other non-ordinary reasons.</t>
  </si>
  <si>
    <t>Calculates the average cost per graduate by excluding those who hold certificates but  were expelled or separated for disciplinary or other non-ordinary reasons.</t>
  </si>
  <si>
    <t>Cost Per Graduate Program Wide (Traditional Definition)</t>
  </si>
  <si>
    <t>Cost Per Graduate Program Wide (WIOA Definition)</t>
  </si>
  <si>
    <t>Top 10</t>
  </si>
  <si>
    <t>Top 50</t>
  </si>
  <si>
    <t xml:space="preserve"> Cost per Graduate - Traditional  (Separation Analysis, EIS)</t>
  </si>
  <si>
    <t>Adjusted Current Contract or Planned OBS</t>
  </si>
  <si>
    <t>WIOA Grad Rate</t>
  </si>
  <si>
    <t>Traditional Grad Rate</t>
  </si>
  <si>
    <t>WIOA Cost Per Grad</t>
  </si>
  <si>
    <t>Traditional Cost Per Grad</t>
  </si>
  <si>
    <t>Average of Top 10 Center Costs per Graduate (Traditional Data):</t>
  </si>
  <si>
    <t>Average of Top 10 Center Costs per Graduate (WIOA Data):</t>
  </si>
  <si>
    <t xml:space="preserve">Graduate per WIOA Definition </t>
  </si>
  <si>
    <t>Graduate from Traditional Definition (Separation Analysis, EIS)</t>
  </si>
  <si>
    <t>Total Student Separations (Separation Analysis, EIS)</t>
  </si>
  <si>
    <t>Participant Earnings</t>
  </si>
  <si>
    <t>PY 2023 Total Infractions</t>
  </si>
  <si>
    <t>Other Seperations</t>
  </si>
  <si>
    <t>PY 2023 Incidents (EIS Data)</t>
  </si>
  <si>
    <t>Traditional Graduated</t>
  </si>
  <si>
    <t>Average Stay of Graduates (Months)</t>
  </si>
  <si>
    <t>Average Stay of ALL Enrollees (Months)</t>
  </si>
  <si>
    <t>Average Cost Per Enrollee (Regardless of Length of Stay)</t>
  </si>
  <si>
    <t>Enrollees in PY 2023</t>
  </si>
  <si>
    <t>Average Cost Per Student Per Year (Alternate Calculation)</t>
  </si>
  <si>
    <t>Average Cost Per Student Per Year (Using Average Length of Stay to Derive)</t>
  </si>
  <si>
    <t>Average Cost Per Student Per Year (Using Average Headcount in All Centers for PY23)</t>
  </si>
  <si>
    <t>Average Headcount at All Centers</t>
  </si>
  <si>
    <t>Per OBS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</si>
</sst>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_(&quot;$&quot;* #,##0_);_(&quot;$&quot;* \(#,##0\);_(&quot;$&quot;* &quot;-&quot;??_);_(@_)"/>
    <numFmt numFmtId="166" formatCode="&quot;$&quot;#,##0.00"/>
    <numFmt numFmtId="167" formatCode="&quot;$&quot;#,##0"/>
  </numFmts>
  <fonts count="23">
    <font>
      <sz val="11"/>
      <color theme="1"/>
      <name val="Aptos Narrow"/>
      <family val="2"/>
      <scheme val="minor"/>
    </font>
    <font>
      <sz val="11"/>
      <color rgb="FFFF0000"/>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11"/>
      <color theme="1"/>
      <name val="Aptos Narrow"/>
      <family val="2"/>
      <scheme val="minor"/>
    </font>
    <font>
      <b/>
      <sz val="11"/>
      <color theme="1"/>
      <name val="Calibri"/>
      <family val="2"/>
    </font>
    <font>
      <sz val="11"/>
      <color theme="1"/>
      <name val="Calibri"/>
      <family val="2"/>
    </font>
    <font>
      <sz val="10"/>
      <color theme="1"/>
      <name val="Aptos Display"/>
      <family val="2"/>
    </font>
    <font>
      <sz val="11"/>
      <color theme="1"/>
      <name val="Aptos Display"/>
      <family val="2"/>
    </font>
    <font>
      <vertAlign val="superscript"/>
      <sz val="10"/>
      <color theme="1"/>
      <name val="Arial"/>
      <family val="2"/>
    </font>
    <font>
      <sz val="11"/>
      <color theme="1"/>
      <name val="Aptos"/>
      <family val="2"/>
    </font>
    <font>
      <vertAlign val="superscript"/>
      <sz val="11"/>
      <color theme="1"/>
      <name val="Aptos"/>
      <family val="2"/>
    </font>
    <font>
      <sz val="11"/>
      <color theme="1"/>
      <name val="Aptos  "/>
    </font>
    <font>
      <vertAlign val="superscript"/>
      <sz val="11"/>
      <color theme="1"/>
      <name val="Aptos  "/>
    </font>
    <font>
      <b/>
      <vertAlign val="superscript"/>
      <sz val="11"/>
      <color theme="1"/>
      <name val="Aptos Narrow"/>
      <family val="2"/>
      <scheme val="minor"/>
    </font>
    <font>
      <sz val="12"/>
      <color rgb="FF000000"/>
      <name val="Arial"/>
      <family val="2"/>
    </font>
    <font>
      <b/>
      <sz val="11"/>
      <color indexed="8"/>
      <name val="Calibri"/>
      <family val="2"/>
    </font>
    <font>
      <sz val="11"/>
      <color indexed="8"/>
      <name val="Calibri"/>
      <family val="2"/>
    </font>
    <font>
      <strike/>
      <sz val="11"/>
      <color theme="1"/>
      <name val="Aptos Narrow"/>
      <family val="2"/>
      <scheme val="minor"/>
    </font>
    <font>
      <i/>
      <sz val="11"/>
      <color theme="1"/>
      <name val="Aptos Narrow"/>
      <family val="2"/>
      <scheme val="minor"/>
    </font>
    <font>
      <sz val="11"/>
      <color rgb="FFFF0000"/>
      <name val="Calibri"/>
      <family val="2"/>
    </font>
    <font>
      <sz val="11"/>
      <name val="Calibri"/>
      <family val="2"/>
    </font>
  </fonts>
  <fills count="19">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rgb="FFFFFF99"/>
        <bgColor indexed="64"/>
      </patternFill>
    </fill>
    <fill>
      <patternFill patternType="solid">
        <fgColor rgb="FFFFC000"/>
        <bgColor indexed="64"/>
      </patternFill>
    </fill>
    <fill>
      <patternFill patternType="solid">
        <fgColor theme="8" tint="-0.249977111117893"/>
        <bgColor indexed="64"/>
      </patternFill>
    </fill>
    <fill>
      <patternFill patternType="solid">
        <fgColor rgb="FFC0E6F5"/>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59999389629810485"/>
        <bgColor theme="4" tint="0.79998168889431442"/>
      </patternFill>
    </fill>
    <fill>
      <patternFill patternType="solid">
        <fgColor theme="1"/>
        <bgColor indexed="64"/>
      </patternFill>
    </fill>
    <fill>
      <patternFill patternType="solid">
        <fgColor theme="4"/>
        <bgColor indexed="64"/>
      </patternFill>
    </fill>
    <fill>
      <patternFill patternType="solid">
        <fgColor theme="4" tint="0.59999389629810485"/>
        <bgColor indexed="64"/>
      </patternFill>
    </fill>
  </fills>
  <borders count="29">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9" fontId="5" fillId="0" borderId="0" applyFont="0" applyFill="0" applyBorder="0" applyAlignment="0" applyProtection="0"/>
    <xf numFmtId="44" fontId="5" fillId="0" borderId="0" applyFont="0" applyFill="0" applyBorder="0" applyAlignment="0" applyProtection="0"/>
  </cellStyleXfs>
  <cellXfs count="171">
    <xf numFmtId="0" fontId="0" fillId="0" borderId="0" xfId="0"/>
    <xf numFmtId="0" fontId="0" fillId="0" borderId="0" xfId="0" applyAlignment="1">
      <alignment horizontal="center"/>
    </xf>
    <xf numFmtId="0" fontId="0" fillId="0" borderId="0" xfId="0" applyAlignment="1">
      <alignment vertical="center"/>
    </xf>
    <xf numFmtId="44" fontId="0" fillId="0" borderId="0" xfId="2" applyFont="1" applyBorder="1"/>
    <xf numFmtId="0" fontId="2" fillId="0" borderId="2" xfId="0" applyFont="1" applyBorder="1" applyAlignment="1">
      <alignment horizontal="center" vertical="center"/>
    </xf>
    <xf numFmtId="164" fontId="0" fillId="0" borderId="2" xfId="1" applyNumberFormat="1" applyFont="1" applyBorder="1"/>
    <xf numFmtId="0" fontId="0" fillId="0" borderId="2" xfId="0" applyBorder="1"/>
    <xf numFmtId="0" fontId="2" fillId="0" borderId="0" xfId="0" applyFont="1"/>
    <xf numFmtId="165" fontId="0" fillId="0" borderId="2" xfId="2" applyNumberFormat="1" applyFont="1" applyBorder="1"/>
    <xf numFmtId="44" fontId="0" fillId="0" borderId="2" xfId="0" applyNumberFormat="1" applyBorder="1"/>
    <xf numFmtId="0" fontId="2" fillId="8" borderId="2" xfId="0" applyFont="1" applyFill="1" applyBorder="1" applyAlignment="1">
      <alignment horizontal="center" vertical="center" wrapText="1"/>
    </xf>
    <xf numFmtId="0" fontId="0" fillId="0" borderId="2" xfId="0" applyBorder="1" applyAlignment="1">
      <alignment vertical="center" wrapText="1"/>
    </xf>
    <xf numFmtId="0" fontId="2" fillId="9" borderId="2" xfId="0" applyFont="1" applyFill="1" applyBorder="1" applyAlignment="1">
      <alignment horizontal="center" vertical="center" wrapText="1"/>
    </xf>
    <xf numFmtId="165" fontId="0" fillId="0" borderId="2" xfId="2" applyNumberFormat="1" applyFont="1" applyFill="1" applyBorder="1"/>
    <xf numFmtId="0" fontId="4" fillId="0" borderId="0" xfId="0" applyFont="1"/>
    <xf numFmtId="0" fontId="4" fillId="0" borderId="0" xfId="0" applyFont="1" applyAlignment="1">
      <alignment horizontal="center"/>
    </xf>
    <xf numFmtId="0" fontId="0" fillId="0" borderId="0" xfId="0" applyAlignment="1">
      <alignment horizontal="left"/>
    </xf>
    <xf numFmtId="0" fontId="4" fillId="0" borderId="0" xfId="0" quotePrefix="1" applyFont="1"/>
    <xf numFmtId="0" fontId="3" fillId="0" borderId="0" xfId="0" applyFont="1"/>
    <xf numFmtId="164" fontId="0" fillId="3" borderId="8" xfId="0" applyNumberFormat="1" applyFill="1" applyBorder="1" applyAlignment="1">
      <alignment horizontal="center"/>
    </xf>
    <xf numFmtId="164" fontId="4" fillId="0" borderId="9" xfId="0" applyNumberFormat="1" applyFont="1" applyBorder="1" applyAlignment="1">
      <alignment horizontal="center"/>
    </xf>
    <xf numFmtId="164" fontId="0" fillId="0" borderId="10" xfId="0" applyNumberFormat="1" applyBorder="1" applyAlignment="1">
      <alignment horizontal="center"/>
    </xf>
    <xf numFmtId="164" fontId="0" fillId="0" borderId="11" xfId="0" applyNumberFormat="1" applyBorder="1" applyAlignment="1">
      <alignment horizontal="center"/>
    </xf>
    <xf numFmtId="164" fontId="4" fillId="3" borderId="8" xfId="0" applyNumberFormat="1" applyFont="1" applyFill="1" applyBorder="1" applyAlignment="1">
      <alignment horizontal="center"/>
    </xf>
    <xf numFmtId="166" fontId="5" fillId="3" borderId="8" xfId="1" applyNumberFormat="1" applyFont="1" applyFill="1" applyBorder="1" applyAlignment="1">
      <alignment horizontal="center"/>
    </xf>
    <xf numFmtId="167" fontId="4" fillId="0" borderId="9" xfId="0" applyNumberFormat="1" applyFont="1" applyBorder="1" applyAlignment="1">
      <alignment horizontal="center"/>
    </xf>
    <xf numFmtId="167" fontId="0" fillId="0" borderId="11" xfId="0" applyNumberFormat="1" applyBorder="1" applyAlignment="1">
      <alignment horizontal="center"/>
    </xf>
    <xf numFmtId="0" fontId="0" fillId="0" borderId="12" xfId="0" applyBorder="1"/>
    <xf numFmtId="0" fontId="0" fillId="0" borderId="11" xfId="0" applyBorder="1" applyAlignment="1">
      <alignment horizontal="center"/>
    </xf>
    <xf numFmtId="164" fontId="0" fillId="3" borderId="13" xfId="0" applyNumberFormat="1" applyFill="1" applyBorder="1" applyAlignment="1">
      <alignment horizontal="center"/>
    </xf>
    <xf numFmtId="164" fontId="4" fillId="0" borderId="2" xfId="0" applyNumberFormat="1" applyFont="1" applyBorder="1" applyAlignment="1">
      <alignment horizontal="center"/>
    </xf>
    <xf numFmtId="164" fontId="0" fillId="0" borderId="3" xfId="0" applyNumberFormat="1" applyBorder="1" applyAlignment="1">
      <alignment horizontal="center"/>
    </xf>
    <xf numFmtId="164" fontId="0" fillId="0" borderId="14" xfId="0" applyNumberFormat="1" applyBorder="1" applyAlignment="1">
      <alignment horizontal="center"/>
    </xf>
    <xf numFmtId="164" fontId="4" fillId="3" borderId="13" xfId="0" applyNumberFormat="1" applyFont="1" applyFill="1" applyBorder="1" applyAlignment="1">
      <alignment horizontal="center"/>
    </xf>
    <xf numFmtId="166" fontId="5" fillId="3" borderId="13" xfId="1" applyNumberFormat="1" applyFont="1" applyFill="1" applyBorder="1" applyAlignment="1">
      <alignment horizontal="center"/>
    </xf>
    <xf numFmtId="167" fontId="4" fillId="0" borderId="2" xfId="0" applyNumberFormat="1" applyFont="1" applyBorder="1" applyAlignment="1">
      <alignment horizontal="center"/>
    </xf>
    <xf numFmtId="167" fontId="0" fillId="0" borderId="14" xfId="0" applyNumberFormat="1" applyBorder="1" applyAlignment="1">
      <alignment horizontal="center"/>
    </xf>
    <xf numFmtId="0" fontId="0" fillId="0" borderId="15" xfId="0" applyBorder="1"/>
    <xf numFmtId="0" fontId="0" fillId="0" borderId="14" xfId="0" applyBorder="1" applyAlignment="1">
      <alignment horizontal="center"/>
    </xf>
    <xf numFmtId="164" fontId="4" fillId="0" borderId="2" xfId="0" quotePrefix="1" applyNumberFormat="1" applyFont="1" applyBorder="1" applyAlignment="1">
      <alignment horizontal="center"/>
    </xf>
    <xf numFmtId="164" fontId="0" fillId="0" borderId="0" xfId="1" applyNumberFormat="1" applyFont="1" applyAlignment="1">
      <alignment horizontal="center"/>
    </xf>
    <xf numFmtId="167" fontId="1" fillId="0" borderId="2" xfId="0" applyNumberFormat="1" applyFont="1" applyBorder="1" applyAlignment="1">
      <alignment horizontal="center"/>
    </xf>
    <xf numFmtId="164" fontId="1" fillId="0" borderId="2" xfId="0" applyNumberFormat="1" applyFont="1" applyBorder="1" applyAlignment="1">
      <alignment horizontal="center"/>
    </xf>
    <xf numFmtId="167" fontId="1" fillId="0" borderId="3" xfId="0" applyNumberFormat="1" applyFont="1" applyBorder="1" applyAlignment="1">
      <alignment horizontal="center"/>
    </xf>
    <xf numFmtId="167" fontId="1" fillId="0" borderId="14" xfId="0" applyNumberFormat="1" applyFont="1" applyBorder="1" applyAlignment="1">
      <alignment horizontal="center"/>
    </xf>
    <xf numFmtId="164" fontId="1" fillId="0" borderId="14" xfId="0" applyNumberFormat="1" applyFont="1" applyBorder="1" applyAlignment="1">
      <alignment horizontal="center"/>
    </xf>
    <xf numFmtId="0" fontId="4" fillId="0" borderId="15" xfId="0" applyFont="1" applyBorder="1"/>
    <xf numFmtId="164" fontId="2" fillId="3" borderId="13" xfId="0" applyNumberFormat="1" applyFont="1" applyFill="1" applyBorder="1" applyAlignment="1">
      <alignment horizontal="center"/>
    </xf>
    <xf numFmtId="164" fontId="2" fillId="3" borderId="2" xfId="0" applyNumberFormat="1" applyFont="1" applyFill="1" applyBorder="1" applyAlignment="1">
      <alignment horizontal="center"/>
    </xf>
    <xf numFmtId="164" fontId="3" fillId="3" borderId="2" xfId="0" applyNumberFormat="1" applyFont="1" applyFill="1" applyBorder="1" applyAlignment="1">
      <alignment horizontal="center"/>
    </xf>
    <xf numFmtId="164" fontId="2" fillId="3" borderId="3" xfId="0" applyNumberFormat="1" applyFont="1" applyFill="1" applyBorder="1" applyAlignment="1">
      <alignment horizontal="center"/>
    </xf>
    <xf numFmtId="164" fontId="2" fillId="3" borderId="14" xfId="0" applyNumberFormat="1" applyFont="1" applyFill="1" applyBorder="1" applyAlignment="1">
      <alignment horizontal="center"/>
    </xf>
    <xf numFmtId="166" fontId="2" fillId="3" borderId="13" xfId="1" applyNumberFormat="1" applyFont="1" applyFill="1" applyBorder="1" applyAlignment="1">
      <alignment horizontal="center"/>
    </xf>
    <xf numFmtId="167" fontId="2" fillId="3" borderId="2" xfId="0" applyNumberFormat="1" applyFont="1" applyFill="1" applyBorder="1" applyAlignment="1">
      <alignment horizontal="center"/>
    </xf>
    <xf numFmtId="167" fontId="3" fillId="3" borderId="2" xfId="0" applyNumberFormat="1" applyFont="1" applyFill="1" applyBorder="1" applyAlignment="1">
      <alignment horizontal="center"/>
    </xf>
    <xf numFmtId="167" fontId="2" fillId="3" borderId="14" xfId="0" applyNumberFormat="1" applyFont="1" applyFill="1" applyBorder="1" applyAlignment="1">
      <alignment horizontal="center"/>
    </xf>
    <xf numFmtId="0" fontId="3" fillId="12" borderId="13"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0" fillId="5" borderId="7" xfId="0" applyFill="1" applyBorder="1" applyAlignment="1">
      <alignment horizontal="center" vertical="center"/>
    </xf>
    <xf numFmtId="0" fontId="2" fillId="10" borderId="2"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7" borderId="6" xfId="0" applyFont="1" applyFill="1" applyBorder="1" applyAlignment="1">
      <alignment horizontal="center" vertical="center" wrapText="1"/>
    </xf>
    <xf numFmtId="0" fontId="2" fillId="3" borderId="7" xfId="0" applyFont="1" applyFill="1" applyBorder="1" applyAlignment="1">
      <alignment horizontal="center"/>
    </xf>
    <xf numFmtId="0" fontId="16" fillId="0" borderId="0" xfId="0" applyFont="1" applyAlignment="1">
      <alignment horizontal="left" vertical="center" wrapText="1" indent="1"/>
    </xf>
    <xf numFmtId="44" fontId="0" fillId="0" borderId="2" xfId="2" applyFont="1" applyBorder="1"/>
    <xf numFmtId="0" fontId="2" fillId="0" borderId="2" xfId="0" applyFont="1" applyBorder="1"/>
    <xf numFmtId="3" fontId="0" fillId="0" borderId="2" xfId="0" applyNumberFormat="1" applyBorder="1"/>
    <xf numFmtId="0" fontId="0" fillId="0" borderId="2" xfId="0" applyBorder="1" applyAlignment="1">
      <alignment vertical="center"/>
    </xf>
    <xf numFmtId="0" fontId="2" fillId="2" borderId="2" xfId="0" applyFont="1" applyFill="1" applyBorder="1" applyAlignment="1">
      <alignment vertical="center" wrapText="1"/>
    </xf>
    <xf numFmtId="0" fontId="7" fillId="0" borderId="0" xfId="0" applyFont="1"/>
    <xf numFmtId="49" fontId="18" fillId="0" borderId="25" xfId="0" applyNumberFormat="1" applyFont="1" applyBorder="1"/>
    <xf numFmtId="3" fontId="18" fillId="0" borderId="25" xfId="0" applyNumberFormat="1" applyFont="1" applyBorder="1" applyAlignment="1">
      <alignment horizontal="center" vertical="center" wrapText="1"/>
    </xf>
    <xf numFmtId="0" fontId="7" fillId="0" borderId="0" xfId="0" applyFont="1" applyAlignment="1">
      <alignment wrapText="1"/>
    </xf>
    <xf numFmtId="0" fontId="7" fillId="0" borderId="25" xfId="0" applyFont="1" applyBorder="1" applyAlignment="1">
      <alignment horizontal="center"/>
    </xf>
    <xf numFmtId="0" fontId="7" fillId="0" borderId="0" xfId="0" applyFont="1" applyAlignment="1">
      <alignment horizontal="center"/>
    </xf>
    <xf numFmtId="0" fontId="6" fillId="6" borderId="25" xfId="0" applyFont="1" applyFill="1" applyBorder="1" applyAlignment="1">
      <alignment horizontal="center" vertical="center" wrapText="1"/>
    </xf>
    <xf numFmtId="0" fontId="17" fillId="3" borderId="25" xfId="0" applyFont="1" applyFill="1" applyBorder="1" applyAlignment="1">
      <alignment horizontal="center" vertical="center"/>
    </xf>
    <xf numFmtId="0" fontId="17" fillId="3" borderId="25" xfId="0" applyFont="1" applyFill="1" applyBorder="1" applyAlignment="1">
      <alignment horizontal="center" vertical="center" wrapText="1"/>
    </xf>
    <xf numFmtId="0" fontId="17" fillId="7" borderId="25" xfId="0" applyFont="1" applyFill="1" applyBorder="1" applyAlignment="1">
      <alignment horizontal="center" vertical="center" wrapText="1"/>
    </xf>
    <xf numFmtId="49" fontId="18" fillId="13" borderId="25" xfId="0" applyNumberFormat="1" applyFont="1" applyFill="1" applyBorder="1"/>
    <xf numFmtId="3" fontId="18" fillId="13" borderId="25" xfId="0" applyNumberFormat="1" applyFont="1" applyFill="1" applyBorder="1" applyAlignment="1">
      <alignment horizontal="center" vertical="center" wrapText="1"/>
    </xf>
    <xf numFmtId="0" fontId="7" fillId="13" borderId="25" xfId="0" applyFont="1" applyFill="1" applyBorder="1" applyAlignment="1">
      <alignment horizontal="center"/>
    </xf>
    <xf numFmtId="0" fontId="7" fillId="13" borderId="0" xfId="0" applyFont="1" applyFill="1"/>
    <xf numFmtId="0" fontId="6" fillId="3" borderId="0" xfId="0" applyFont="1" applyFill="1" applyAlignment="1">
      <alignment horizontal="center" vertical="center"/>
    </xf>
    <xf numFmtId="0" fontId="0" fillId="6" borderId="2" xfId="0" applyFill="1" applyBorder="1"/>
    <xf numFmtId="0" fontId="2" fillId="14" borderId="4" xfId="0" applyFont="1" applyFill="1" applyBorder="1" applyAlignment="1">
      <alignment horizontal="center" vertical="center" wrapText="1"/>
    </xf>
    <xf numFmtId="164" fontId="2" fillId="14" borderId="2" xfId="0" applyNumberFormat="1" applyFont="1" applyFill="1" applyBorder="1" applyAlignment="1">
      <alignment horizontal="center" vertical="center" wrapText="1"/>
    </xf>
    <xf numFmtId="164" fontId="0" fillId="15" borderId="2" xfId="0" applyNumberFormat="1" applyFill="1" applyBorder="1"/>
    <xf numFmtId="0" fontId="0" fillId="6" borderId="2" xfId="1" applyNumberFormat="1" applyFont="1" applyFill="1" applyBorder="1"/>
    <xf numFmtId="3" fontId="7" fillId="0" borderId="0" xfId="0" applyNumberFormat="1" applyFont="1"/>
    <xf numFmtId="9" fontId="7" fillId="0" borderId="0" xfId="1" applyFont="1"/>
    <xf numFmtId="165" fontId="0" fillId="0" borderId="2" xfId="0" applyNumberFormat="1" applyBorder="1"/>
    <xf numFmtId="0" fontId="0" fillId="0" borderId="27" xfId="0" applyBorder="1"/>
    <xf numFmtId="165" fontId="0" fillId="0" borderId="0" xfId="0" applyNumberFormat="1"/>
    <xf numFmtId="9" fontId="0" fillId="0" borderId="0" xfId="1" applyFont="1" applyBorder="1"/>
    <xf numFmtId="44" fontId="0" fillId="0" borderId="27" xfId="2" applyFont="1" applyBorder="1"/>
    <xf numFmtId="0" fontId="2" fillId="0" borderId="27" xfId="0" applyFont="1" applyBorder="1"/>
    <xf numFmtId="0" fontId="0" fillId="0" borderId="7" xfId="0" applyBorder="1"/>
    <xf numFmtId="44" fontId="0" fillId="0" borderId="7" xfId="2" applyFont="1" applyBorder="1"/>
    <xf numFmtId="44" fontId="0" fillId="16" borderId="2" xfId="0" applyNumberFormat="1" applyFill="1" applyBorder="1"/>
    <xf numFmtId="165" fontId="0" fillId="16" borderId="2" xfId="2" applyNumberFormat="1" applyFont="1" applyFill="1" applyBorder="1"/>
    <xf numFmtId="0" fontId="0" fillId="16" borderId="2" xfId="0" applyFill="1" applyBorder="1"/>
    <xf numFmtId="164" fontId="0" fillId="16" borderId="2" xfId="1" applyNumberFormat="1" applyFont="1" applyFill="1" applyBorder="1"/>
    <xf numFmtId="165" fontId="7" fillId="0" borderId="2" xfId="2" applyNumberFormat="1" applyFont="1" applyBorder="1" applyAlignment="1">
      <alignment wrapText="1"/>
    </xf>
    <xf numFmtId="0" fontId="6" fillId="0" borderId="2" xfId="0" applyFont="1" applyBorder="1" applyAlignment="1">
      <alignment wrapText="1"/>
    </xf>
    <xf numFmtId="0" fontId="2" fillId="0" borderId="0" xfId="0" applyFont="1" applyAlignment="1">
      <alignment horizontal="center" vertical="center"/>
    </xf>
    <xf numFmtId="0" fontId="19" fillId="0" borderId="0" xfId="0" applyFont="1"/>
    <xf numFmtId="0" fontId="1" fillId="0" borderId="0" xfId="0" applyFont="1"/>
    <xf numFmtId="9" fontId="20" fillId="0" borderId="2" xfId="1" applyFont="1" applyBorder="1" applyAlignment="1">
      <alignment horizontal="center"/>
    </xf>
    <xf numFmtId="10" fontId="20" fillId="0" borderId="2" xfId="1" applyNumberFormat="1" applyFont="1" applyBorder="1"/>
    <xf numFmtId="0" fontId="1" fillId="0" borderId="2" xfId="0" applyFont="1" applyBorder="1"/>
    <xf numFmtId="3" fontId="21" fillId="0" borderId="25" xfId="0" applyNumberFormat="1" applyFont="1" applyBorder="1" applyAlignment="1">
      <alignment horizontal="center" vertical="center" wrapText="1"/>
    </xf>
    <xf numFmtId="0" fontId="21" fillId="0" borderId="25" xfId="0" applyFont="1" applyBorder="1" applyAlignment="1">
      <alignment horizontal="center"/>
    </xf>
    <xf numFmtId="0" fontId="21" fillId="0" borderId="0" xfId="0" applyFont="1"/>
    <xf numFmtId="0" fontId="3" fillId="9" borderId="2" xfId="0" applyFont="1" applyFill="1" applyBorder="1" applyAlignment="1">
      <alignment horizontal="center" vertical="center" wrapText="1"/>
    </xf>
    <xf numFmtId="0" fontId="4" fillId="0" borderId="2" xfId="0" applyFont="1" applyBorder="1"/>
    <xf numFmtId="165" fontId="4" fillId="0" borderId="2" xfId="2" applyNumberFormat="1" applyFont="1" applyFill="1" applyBorder="1"/>
    <xf numFmtId="44" fontId="4" fillId="0" borderId="2" xfId="0" applyNumberFormat="1" applyFont="1" applyBorder="1"/>
    <xf numFmtId="165" fontId="4" fillId="0" borderId="2" xfId="2" applyNumberFormat="1" applyFont="1" applyBorder="1"/>
    <xf numFmtId="164" fontId="4" fillId="0" borderId="2" xfId="1" applyNumberFormat="1" applyFont="1" applyBorder="1"/>
    <xf numFmtId="0" fontId="4" fillId="6" borderId="2" xfId="1" applyNumberFormat="1" applyFont="1" applyFill="1" applyBorder="1"/>
    <xf numFmtId="164" fontId="4" fillId="15" borderId="2" xfId="0" applyNumberFormat="1" applyFont="1" applyFill="1" applyBorder="1"/>
    <xf numFmtId="0" fontId="4" fillId="6" borderId="2" xfId="0" applyFont="1" applyFill="1" applyBorder="1"/>
    <xf numFmtId="49" fontId="22" fillId="0" borderId="25" xfId="0" applyNumberFormat="1" applyFont="1" applyBorder="1"/>
    <xf numFmtId="0" fontId="2" fillId="18" borderId="2" xfId="0" applyFont="1" applyFill="1" applyBorder="1" applyAlignment="1">
      <alignment horizontal="center" vertical="center" wrapText="1"/>
    </xf>
    <xf numFmtId="0" fontId="0" fillId="7" borderId="2" xfId="0" applyFill="1" applyBorder="1"/>
    <xf numFmtId="0" fontId="3" fillId="2" borderId="2" xfId="0" applyFont="1" applyFill="1" applyBorder="1" applyAlignment="1">
      <alignment vertical="center" wrapText="1"/>
    </xf>
    <xf numFmtId="0" fontId="0" fillId="17" borderId="0" xfId="0" applyFill="1"/>
    <xf numFmtId="0" fontId="2" fillId="10" borderId="2" xfId="0" applyFont="1" applyFill="1" applyBorder="1" applyAlignment="1">
      <alignment horizontal="center" vertical="center"/>
    </xf>
    <xf numFmtId="44" fontId="0" fillId="0" borderId="0" xfId="0" applyNumberFormat="1"/>
    <xf numFmtId="0" fontId="0" fillId="6" borderId="28" xfId="0" applyFill="1" applyBorder="1"/>
    <xf numFmtId="0" fontId="0" fillId="0" borderId="2" xfId="0" applyBorder="1" applyAlignment="1">
      <alignment horizontal="center" vertical="center"/>
    </xf>
    <xf numFmtId="0" fontId="2" fillId="14" borderId="2" xfId="0" applyFont="1" applyFill="1" applyBorder="1" applyAlignment="1">
      <alignment horizontal="center" vertical="center"/>
    </xf>
    <xf numFmtId="0" fontId="0" fillId="5" borderId="26" xfId="0" applyFill="1" applyBorder="1" applyAlignment="1">
      <alignment horizontal="center" vertical="center"/>
    </xf>
    <xf numFmtId="0" fontId="0" fillId="5" borderId="6" xfId="0" applyFill="1" applyBorder="1" applyAlignment="1">
      <alignment horizontal="center" vertical="center"/>
    </xf>
    <xf numFmtId="0" fontId="2" fillId="10" borderId="5" xfId="0" applyFont="1" applyFill="1" applyBorder="1" applyAlignment="1">
      <alignment horizontal="center" vertical="center"/>
    </xf>
    <xf numFmtId="0" fontId="2" fillId="10" borderId="7" xfId="0" applyFont="1" applyFill="1" applyBorder="1" applyAlignment="1">
      <alignment horizontal="center" vertical="center"/>
    </xf>
    <xf numFmtId="0" fontId="0" fillId="10" borderId="7" xfId="0" applyFill="1" applyBorder="1" applyAlignment="1">
      <alignment horizontal="center" vertical="center"/>
    </xf>
    <xf numFmtId="0" fontId="2" fillId="11" borderId="5" xfId="0" applyFont="1" applyFill="1" applyBorder="1" applyAlignment="1">
      <alignment horizontal="center" vertical="center"/>
    </xf>
    <xf numFmtId="0" fontId="0" fillId="11" borderId="7" xfId="0" applyFill="1" applyBorder="1" applyAlignment="1">
      <alignment horizontal="center" vertical="center"/>
    </xf>
    <xf numFmtId="0" fontId="2" fillId="8" borderId="2" xfId="0" applyFont="1" applyFill="1" applyBorder="1" applyAlignment="1">
      <alignment horizontal="center" vertical="center"/>
    </xf>
    <xf numFmtId="0" fontId="2" fillId="9" borderId="2"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20" xfId="0" applyFont="1" applyFill="1" applyBorder="1" applyAlignment="1">
      <alignment horizontal="center" vertical="center"/>
    </xf>
    <xf numFmtId="0" fontId="11" fillId="0" borderId="0" xfId="0" applyFont="1" applyAlignment="1">
      <alignment horizontal="left" vertical="center"/>
    </xf>
    <xf numFmtId="0" fontId="10" fillId="0" borderId="0" xfId="0" applyFont="1" applyAlignment="1">
      <alignment horizontal="left" vertical="center"/>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9" fillId="0" borderId="0" xfId="0"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wrapText="1"/>
    </xf>
    <xf numFmtId="0" fontId="2" fillId="3" borderId="14" xfId="0" applyFont="1" applyFill="1" applyBorder="1" applyAlignment="1">
      <alignment horizontal="center"/>
    </xf>
    <xf numFmtId="0" fontId="2" fillId="3" borderId="13" xfId="0" applyFont="1" applyFill="1" applyBorder="1" applyAlignment="1">
      <alignment horizontal="center"/>
    </xf>
    <xf numFmtId="0" fontId="13" fillId="0" borderId="0" xfId="0" applyFont="1" applyAlignment="1">
      <alignment horizontal="left" wrapText="1"/>
    </xf>
    <xf numFmtId="0" fontId="13" fillId="0" borderId="0" xfId="0" applyFont="1" applyAlignment="1">
      <alignment horizontal="left"/>
    </xf>
    <xf numFmtId="0" fontId="12" fillId="0" borderId="0" xfId="0" applyFont="1" applyAlignment="1">
      <alignment horizontal="left" vertical="top" wrapText="1"/>
    </xf>
    <xf numFmtId="0" fontId="10" fillId="0" borderId="0" xfId="0" applyFont="1" applyAlignment="1">
      <alignment horizontal="left" vertical="top"/>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iaG\AppData\Local\Microsoft\Windows\INetCache\Content.Outlook\8LSBK2KE\JC%20WIOA%20PY18%20Annual%20Report%20Summary%20of%20Measures%20Daft%20February%201%202020%20full%20v3.xlsx" TargetMode="External"/><Relationship Id="rId1" Type="http://schemas.openxmlformats.org/officeDocument/2006/relationships/externalLinkPath" Target="/Users/MariaG/AppData/Local/Microsoft/Windows/INetCache/Content.Outlook/8LSBK2KE/JC%20WIOA%20PY18%20Annual%20Report%20Summary%20of%20Measures%20Daft%20February%201%202020%20full%20v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ariaG\AppData\Local\Microsoft\Windows\INetCache\Content.Outlook\8LSBK2KE\JC%20WIOA%20Annual%20Report%20Summary%20of%20Measures%20Daft%20October%2031%202018%20full%20v2.xlsx" TargetMode="External"/><Relationship Id="rId1" Type="http://schemas.openxmlformats.org/officeDocument/2006/relationships/externalLinkPath" Target="/Users/MariaG/AppData/Local/Microsoft/Windows/INetCache/Content.Outlook/8LSBK2KE/JC%20WIOA%20Annual%20Report%20Summary%20of%20Measures%20Daft%20October%2031%202018%20full%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Center-Primary 6"/>
      <sheetName val="CTS-Primary 6"/>
      <sheetName val="Center"/>
      <sheetName val="OA"/>
      <sheetName val="CTS"/>
      <sheetName val="natioanl results"/>
      <sheetName val="center raw"/>
      <sheetName val="cts raw"/>
      <sheetName val="cts name"/>
      <sheetName val="oa raw"/>
      <sheetName val="centerPrime"/>
      <sheetName val="ctsPrime"/>
      <sheetName val="newM4M5"/>
      <sheetName val="centername"/>
      <sheetName val=" cts name"/>
      <sheetName val="M27"/>
    </sheetNames>
    <sheetDataSet>
      <sheetData sheetId="0"/>
      <sheetData sheetId="1"/>
      <sheetData sheetId="2"/>
      <sheetData sheetId="3"/>
      <sheetData sheetId="4"/>
      <sheetData sheetId="5"/>
      <sheetData sheetId="6"/>
      <sheetData sheetId="7"/>
      <sheetData sheetId="8"/>
      <sheetData sheetId="9"/>
      <sheetData sheetId="10"/>
      <sheetData sheetId="11">
        <row r="3">
          <cell r="A3">
            <v>10100</v>
          </cell>
          <cell r="B3" t="str">
            <v>Grafton</v>
          </cell>
          <cell r="C3" t="str">
            <v>Boston</v>
          </cell>
          <cell r="D3">
            <v>0.76530612239999996</v>
          </cell>
          <cell r="E3">
            <v>0.77659574470000003</v>
          </cell>
          <cell r="F3">
            <v>5758</v>
          </cell>
          <cell r="G3">
            <v>0.98780487804878003</v>
          </cell>
          <cell r="H3">
            <v>0.84418604651162998</v>
          </cell>
          <cell r="I3">
            <v>0.64615384620000005</v>
          </cell>
          <cell r="J3">
            <v>98</v>
          </cell>
          <cell r="K3">
            <v>94</v>
          </cell>
          <cell r="L3">
            <v>60</v>
          </cell>
          <cell r="M3">
            <v>82</v>
          </cell>
          <cell r="N3">
            <v>430</v>
          </cell>
          <cell r="O3">
            <v>65</v>
          </cell>
        </row>
        <row r="4">
          <cell r="A4">
            <v>10200</v>
          </cell>
          <cell r="B4" t="str">
            <v>Northlands</v>
          </cell>
          <cell r="C4" t="str">
            <v>Boston</v>
          </cell>
          <cell r="D4">
            <v>0.75</v>
          </cell>
          <cell r="E4">
            <v>0.62264150939999996</v>
          </cell>
          <cell r="F4">
            <v>5612</v>
          </cell>
          <cell r="G4">
            <v>0.77777777777778001</v>
          </cell>
          <cell r="H4">
            <v>0.76383763837637997</v>
          </cell>
          <cell r="I4">
            <v>0.5</v>
          </cell>
          <cell r="J4">
            <v>48</v>
          </cell>
          <cell r="K4">
            <v>53</v>
          </cell>
          <cell r="L4">
            <v>28</v>
          </cell>
          <cell r="M4">
            <v>49</v>
          </cell>
          <cell r="N4">
            <v>271</v>
          </cell>
          <cell r="O4">
            <v>30</v>
          </cell>
        </row>
        <row r="5">
          <cell r="A5">
            <v>10300</v>
          </cell>
          <cell r="B5" t="str">
            <v>Penobscot</v>
          </cell>
          <cell r="C5" t="str">
            <v>Boston</v>
          </cell>
          <cell r="D5">
            <v>0.66355140189999995</v>
          </cell>
          <cell r="E5">
            <v>0.75</v>
          </cell>
          <cell r="F5">
            <v>3968.7142856999999</v>
          </cell>
          <cell r="G5">
            <v>0.95294117647058996</v>
          </cell>
          <cell r="H5">
            <v>0.82231404958678</v>
          </cell>
          <cell r="I5">
            <v>0.64150943400000005</v>
          </cell>
          <cell r="J5">
            <v>107</v>
          </cell>
          <cell r="K5">
            <v>88</v>
          </cell>
          <cell r="L5">
            <v>62</v>
          </cell>
          <cell r="M5">
            <v>88</v>
          </cell>
          <cell r="N5">
            <v>484</v>
          </cell>
          <cell r="O5">
            <v>53</v>
          </cell>
        </row>
        <row r="6">
          <cell r="A6">
            <v>10400</v>
          </cell>
          <cell r="B6" t="str">
            <v>Westover</v>
          </cell>
          <cell r="C6" t="str">
            <v>Boston</v>
          </cell>
          <cell r="D6">
            <v>0.7211538462</v>
          </cell>
          <cell r="E6">
            <v>0.69421487599999998</v>
          </cell>
          <cell r="F6">
            <v>3850</v>
          </cell>
          <cell r="G6">
            <v>0.80180180180180005</v>
          </cell>
          <cell r="H6">
            <v>0.78065630397236996</v>
          </cell>
          <cell r="I6">
            <v>0.55555555560000003</v>
          </cell>
          <cell r="J6">
            <v>104</v>
          </cell>
          <cell r="K6">
            <v>121</v>
          </cell>
          <cell r="L6">
            <v>63</v>
          </cell>
          <cell r="M6">
            <v>111</v>
          </cell>
          <cell r="N6">
            <v>579</v>
          </cell>
          <cell r="O6">
            <v>72</v>
          </cell>
        </row>
        <row r="7">
          <cell r="A7">
            <v>10500</v>
          </cell>
          <cell r="B7" t="str">
            <v>New Haven</v>
          </cell>
          <cell r="C7" t="str">
            <v>Boston</v>
          </cell>
          <cell r="D7">
            <v>0.82857142859999999</v>
          </cell>
          <cell r="E7">
            <v>0.72727272730000003</v>
          </cell>
          <cell r="F7">
            <v>3861</v>
          </cell>
          <cell r="G7">
            <v>0.88461538461538003</v>
          </cell>
          <cell r="H7">
            <v>0.68852459016392997</v>
          </cell>
          <cell r="I7">
            <v>0.65625</v>
          </cell>
          <cell r="J7">
            <v>35</v>
          </cell>
          <cell r="K7">
            <v>55</v>
          </cell>
          <cell r="L7">
            <v>23</v>
          </cell>
          <cell r="M7">
            <v>52</v>
          </cell>
          <cell r="N7">
            <v>244</v>
          </cell>
          <cell r="O7">
            <v>32</v>
          </cell>
        </row>
        <row r="8">
          <cell r="A8">
            <v>10600</v>
          </cell>
          <cell r="B8" t="str">
            <v>Loring</v>
          </cell>
          <cell r="C8" t="str">
            <v>Boston</v>
          </cell>
          <cell r="D8">
            <v>0.78749999999999998</v>
          </cell>
          <cell r="E8">
            <v>0.77027027029999995</v>
          </cell>
          <cell r="F8">
            <v>5369</v>
          </cell>
          <cell r="G8">
            <v>0.97101449275361995</v>
          </cell>
          <cell r="H8">
            <v>0.68205128205127996</v>
          </cell>
          <cell r="I8">
            <v>0.66666666669999997</v>
          </cell>
          <cell r="J8">
            <v>80</v>
          </cell>
          <cell r="K8">
            <v>74</v>
          </cell>
          <cell r="L8">
            <v>52</v>
          </cell>
          <cell r="M8">
            <v>72</v>
          </cell>
          <cell r="N8">
            <v>388</v>
          </cell>
          <cell r="O8">
            <v>48</v>
          </cell>
        </row>
        <row r="9">
          <cell r="A9">
            <v>10700</v>
          </cell>
          <cell r="B9" t="str">
            <v>Shriver</v>
          </cell>
          <cell r="C9" t="str">
            <v>Boston</v>
          </cell>
          <cell r="D9">
            <v>0.73333333329999995</v>
          </cell>
          <cell r="E9">
            <v>0.80808080810000005</v>
          </cell>
          <cell r="F9">
            <v>5549.1428570999997</v>
          </cell>
          <cell r="G9">
            <v>0.88043478260870001</v>
          </cell>
          <cell r="H9">
            <v>0.80186915887849997</v>
          </cell>
          <cell r="I9">
            <v>0.68965517239999996</v>
          </cell>
          <cell r="J9">
            <v>105</v>
          </cell>
          <cell r="K9">
            <v>99</v>
          </cell>
          <cell r="L9">
            <v>66</v>
          </cell>
          <cell r="M9">
            <v>98</v>
          </cell>
          <cell r="N9">
            <v>534</v>
          </cell>
          <cell r="O9">
            <v>58</v>
          </cell>
        </row>
        <row r="10">
          <cell r="A10">
            <v>10800</v>
          </cell>
          <cell r="B10" t="str">
            <v>Exeter</v>
          </cell>
          <cell r="C10" t="str">
            <v>Boston</v>
          </cell>
          <cell r="D10">
            <v>0.70967741939999995</v>
          </cell>
          <cell r="E10">
            <v>0.79661016949999996</v>
          </cell>
          <cell r="F10">
            <v>4600</v>
          </cell>
          <cell r="G10">
            <v>0.72549019607843002</v>
          </cell>
          <cell r="H10">
            <v>0.84131736526945999</v>
          </cell>
          <cell r="I10">
            <v>0.63414634150000004</v>
          </cell>
          <cell r="J10">
            <v>62</v>
          </cell>
          <cell r="K10">
            <v>59</v>
          </cell>
          <cell r="L10">
            <v>35</v>
          </cell>
          <cell r="M10">
            <v>56</v>
          </cell>
          <cell r="N10">
            <v>334</v>
          </cell>
          <cell r="O10">
            <v>41</v>
          </cell>
        </row>
        <row r="11">
          <cell r="A11">
            <v>10900</v>
          </cell>
          <cell r="B11" t="str">
            <v>Hartford</v>
          </cell>
          <cell r="C11" t="str">
            <v>Boston</v>
          </cell>
          <cell r="D11">
            <v>0.73333333329999995</v>
          </cell>
          <cell r="E11">
            <v>0.696969697</v>
          </cell>
          <cell r="F11">
            <v>5817.1428570999997</v>
          </cell>
          <cell r="G11">
            <v>0.81034482758620996</v>
          </cell>
          <cell r="H11">
            <v>0.78005865102639005</v>
          </cell>
          <cell r="I11">
            <v>0.59459459459999997</v>
          </cell>
          <cell r="J11">
            <v>75</v>
          </cell>
          <cell r="K11">
            <v>66</v>
          </cell>
          <cell r="L11">
            <v>50</v>
          </cell>
          <cell r="M11">
            <v>61</v>
          </cell>
          <cell r="N11">
            <v>341</v>
          </cell>
          <cell r="O11">
            <v>37</v>
          </cell>
        </row>
        <row r="12">
          <cell r="A12">
            <v>11000</v>
          </cell>
          <cell r="B12" t="str">
            <v>New Hampshire</v>
          </cell>
          <cell r="C12" t="str">
            <v>Boston</v>
          </cell>
          <cell r="D12">
            <v>0.875</v>
          </cell>
          <cell r="E12">
            <v>0.81318681319999997</v>
          </cell>
          <cell r="F12">
            <v>4525.7142856999999</v>
          </cell>
          <cell r="G12">
            <v>0.82894736842104999</v>
          </cell>
          <cell r="H12">
            <v>0.82056451612903003</v>
          </cell>
          <cell r="I12">
            <v>0.62295081969999999</v>
          </cell>
          <cell r="J12">
            <v>96</v>
          </cell>
          <cell r="K12">
            <v>91</v>
          </cell>
          <cell r="L12">
            <v>71</v>
          </cell>
          <cell r="M12">
            <v>88</v>
          </cell>
          <cell r="N12">
            <v>497</v>
          </cell>
          <cell r="O12">
            <v>61</v>
          </cell>
        </row>
        <row r="13">
          <cell r="A13">
            <v>20100</v>
          </cell>
          <cell r="B13" t="str">
            <v>Arecibo</v>
          </cell>
          <cell r="C13" t="str">
            <v>Boston</v>
          </cell>
          <cell r="D13">
            <v>0.7</v>
          </cell>
          <cell r="E13">
            <v>0.44827586209999998</v>
          </cell>
          <cell r="F13">
            <v>362.5</v>
          </cell>
          <cell r="G13">
            <v>0.72413793103447999</v>
          </cell>
          <cell r="H13">
            <v>0</v>
          </cell>
          <cell r="I13">
            <v>0.375</v>
          </cell>
          <cell r="J13">
            <v>10</v>
          </cell>
          <cell r="K13">
            <v>29</v>
          </cell>
          <cell r="L13">
            <v>3</v>
          </cell>
          <cell r="M13">
            <v>29</v>
          </cell>
          <cell r="N13">
            <v>1</v>
          </cell>
          <cell r="O13">
            <v>8</v>
          </cell>
        </row>
        <row r="14">
          <cell r="A14">
            <v>20200</v>
          </cell>
          <cell r="B14" t="str">
            <v>Barranquitas</v>
          </cell>
          <cell r="C14" t="str">
            <v>Boston</v>
          </cell>
          <cell r="D14">
            <v>0.44444444440000003</v>
          </cell>
          <cell r="E14">
            <v>0.7</v>
          </cell>
          <cell r="F14">
            <v>1056</v>
          </cell>
          <cell r="G14">
            <v>0.77500000000000002</v>
          </cell>
          <cell r="H14">
            <v>0</v>
          </cell>
          <cell r="I14">
            <v>0.77777777780000001</v>
          </cell>
          <cell r="J14">
            <v>27</v>
          </cell>
          <cell r="K14">
            <v>40</v>
          </cell>
          <cell r="L14">
            <v>9</v>
          </cell>
          <cell r="M14">
            <v>40</v>
          </cell>
          <cell r="N14">
            <v>1</v>
          </cell>
          <cell r="O14">
            <v>18</v>
          </cell>
        </row>
        <row r="15">
          <cell r="A15">
            <v>20300</v>
          </cell>
          <cell r="B15" t="str">
            <v>Cassadaga</v>
          </cell>
          <cell r="C15" t="str">
            <v>Boston</v>
          </cell>
          <cell r="D15">
            <v>0.83018867919999995</v>
          </cell>
          <cell r="E15">
            <v>0.80188679249999995</v>
          </cell>
          <cell r="F15">
            <v>5125.7142856999999</v>
          </cell>
          <cell r="G15">
            <v>0.95098039215686003</v>
          </cell>
          <cell r="H15">
            <v>0.75896414342630003</v>
          </cell>
          <cell r="I15">
            <v>0.62162162160000001</v>
          </cell>
          <cell r="J15">
            <v>106</v>
          </cell>
          <cell r="K15">
            <v>106</v>
          </cell>
          <cell r="L15">
            <v>77</v>
          </cell>
          <cell r="M15">
            <v>102</v>
          </cell>
          <cell r="N15">
            <v>501</v>
          </cell>
          <cell r="O15">
            <v>74</v>
          </cell>
        </row>
        <row r="16">
          <cell r="A16">
            <v>20400</v>
          </cell>
          <cell r="B16" t="str">
            <v>Delaware Valley</v>
          </cell>
          <cell r="C16" t="str">
            <v>Boston</v>
          </cell>
          <cell r="D16">
            <v>0.62666666670000004</v>
          </cell>
          <cell r="E16">
            <v>0.5408163265</v>
          </cell>
          <cell r="F16">
            <v>3691.4285713999998</v>
          </cell>
          <cell r="G16">
            <v>0.71764705882352997</v>
          </cell>
          <cell r="H16">
            <v>0.84179104477611999</v>
          </cell>
          <cell r="I16">
            <v>0.58823529409999997</v>
          </cell>
          <cell r="J16">
            <v>75</v>
          </cell>
          <cell r="K16">
            <v>98</v>
          </cell>
          <cell r="L16">
            <v>40</v>
          </cell>
          <cell r="M16">
            <v>90</v>
          </cell>
          <cell r="N16">
            <v>335</v>
          </cell>
          <cell r="O16">
            <v>51</v>
          </cell>
        </row>
        <row r="17">
          <cell r="A17">
            <v>20500</v>
          </cell>
          <cell r="B17" t="str">
            <v>Edison</v>
          </cell>
          <cell r="C17" t="str">
            <v>Boston</v>
          </cell>
          <cell r="D17">
            <v>0.69629629630000001</v>
          </cell>
          <cell r="E17">
            <v>0.70535714289999996</v>
          </cell>
          <cell r="F17">
            <v>5046.8571429000003</v>
          </cell>
          <cell r="G17">
            <v>0.90816326530612002</v>
          </cell>
          <cell r="H17">
            <v>0.84671532846715003</v>
          </cell>
          <cell r="I17">
            <v>0.57575757579999998</v>
          </cell>
          <cell r="J17">
            <v>135</v>
          </cell>
          <cell r="K17">
            <v>112</v>
          </cell>
          <cell r="L17">
            <v>81</v>
          </cell>
          <cell r="M17">
            <v>99</v>
          </cell>
          <cell r="N17">
            <v>685</v>
          </cell>
          <cell r="O17">
            <v>66</v>
          </cell>
        </row>
        <row r="18">
          <cell r="A18">
            <v>20700</v>
          </cell>
          <cell r="B18" t="str">
            <v>Glenmont</v>
          </cell>
          <cell r="C18" t="str">
            <v>Boston</v>
          </cell>
          <cell r="D18">
            <v>0.78181818179999996</v>
          </cell>
          <cell r="E18">
            <v>0.76635514019999995</v>
          </cell>
          <cell r="F18">
            <v>5154.5</v>
          </cell>
          <cell r="G18">
            <v>0.80208333333333004</v>
          </cell>
          <cell r="H18">
            <v>0.86296296296296005</v>
          </cell>
          <cell r="I18">
            <v>0.696969697</v>
          </cell>
          <cell r="J18">
            <v>110</v>
          </cell>
          <cell r="K18">
            <v>107</v>
          </cell>
          <cell r="L18">
            <v>80</v>
          </cell>
          <cell r="M18">
            <v>104</v>
          </cell>
          <cell r="N18">
            <v>540</v>
          </cell>
          <cell r="O18">
            <v>66</v>
          </cell>
        </row>
        <row r="19">
          <cell r="A19">
            <v>20800</v>
          </cell>
          <cell r="B19" t="str">
            <v>Iroquois</v>
          </cell>
          <cell r="C19" t="str">
            <v>Boston</v>
          </cell>
          <cell r="D19">
            <v>0.7192982456</v>
          </cell>
          <cell r="E19">
            <v>0.65671641790000002</v>
          </cell>
          <cell r="F19">
            <v>4902.8571429000003</v>
          </cell>
          <cell r="G19">
            <v>0.85714285714285998</v>
          </cell>
          <cell r="H19">
            <v>0.85521885521885999</v>
          </cell>
          <cell r="I19">
            <v>0.63636363640000004</v>
          </cell>
          <cell r="J19">
            <v>57</v>
          </cell>
          <cell r="K19">
            <v>67</v>
          </cell>
          <cell r="L19">
            <v>33</v>
          </cell>
          <cell r="M19">
            <v>63</v>
          </cell>
          <cell r="N19">
            <v>297</v>
          </cell>
          <cell r="O19">
            <v>33</v>
          </cell>
        </row>
        <row r="20">
          <cell r="A20">
            <v>20900</v>
          </cell>
          <cell r="B20" t="str">
            <v>Oneonta</v>
          </cell>
          <cell r="C20" t="str">
            <v>Boston</v>
          </cell>
          <cell r="D20">
            <v>0.85436893199999997</v>
          </cell>
          <cell r="E20">
            <v>0.73913043479999996</v>
          </cell>
          <cell r="F20">
            <v>4527.7142856999999</v>
          </cell>
          <cell r="G20">
            <v>0.92682926829267998</v>
          </cell>
          <cell r="H20">
            <v>0.82129277566540004</v>
          </cell>
          <cell r="I20">
            <v>0.62711864409999996</v>
          </cell>
          <cell r="J20">
            <v>103</v>
          </cell>
          <cell r="K20">
            <v>92</v>
          </cell>
          <cell r="L20">
            <v>73</v>
          </cell>
          <cell r="M20">
            <v>86</v>
          </cell>
          <cell r="N20">
            <v>526</v>
          </cell>
          <cell r="O20">
            <v>59</v>
          </cell>
        </row>
        <row r="21">
          <cell r="A21">
            <v>21000</v>
          </cell>
          <cell r="B21" t="str">
            <v>Ramey</v>
          </cell>
          <cell r="C21" t="str">
            <v>Boston</v>
          </cell>
          <cell r="D21">
            <v>0.76056338030000004</v>
          </cell>
          <cell r="E21">
            <v>0.55555555560000003</v>
          </cell>
          <cell r="F21">
            <v>3620.8571428999999</v>
          </cell>
          <cell r="G21">
            <v>0.83333333333333004</v>
          </cell>
          <cell r="H21">
            <v>0.75391849529780997</v>
          </cell>
          <cell r="I21">
            <v>0.63636363640000004</v>
          </cell>
          <cell r="J21">
            <v>71</v>
          </cell>
          <cell r="K21">
            <v>54</v>
          </cell>
          <cell r="L21">
            <v>36</v>
          </cell>
          <cell r="M21">
            <v>54</v>
          </cell>
          <cell r="N21">
            <v>638</v>
          </cell>
          <cell r="O21">
            <v>22</v>
          </cell>
        </row>
        <row r="22">
          <cell r="A22">
            <v>21100</v>
          </cell>
          <cell r="B22" t="str">
            <v>South Bronx</v>
          </cell>
          <cell r="C22" t="str">
            <v>Boston</v>
          </cell>
          <cell r="D22">
            <v>0.77692307689999995</v>
          </cell>
          <cell r="E22">
            <v>0.734375</v>
          </cell>
          <cell r="F22">
            <v>5011.2685713999999</v>
          </cell>
          <cell r="G22">
            <v>0.76363636363636</v>
          </cell>
          <cell r="H22">
            <v>0.77329624478442005</v>
          </cell>
          <cell r="I22">
            <v>0.69333333330000002</v>
          </cell>
          <cell r="J22">
            <v>130</v>
          </cell>
          <cell r="K22">
            <v>128</v>
          </cell>
          <cell r="L22">
            <v>83</v>
          </cell>
          <cell r="M22">
            <v>114</v>
          </cell>
          <cell r="N22">
            <v>718</v>
          </cell>
          <cell r="O22">
            <v>75</v>
          </cell>
        </row>
        <row r="23">
          <cell r="A23">
            <v>30100</v>
          </cell>
          <cell r="B23" t="str">
            <v>Blue Ridge</v>
          </cell>
          <cell r="C23" t="str">
            <v>Philadelphia</v>
          </cell>
          <cell r="D23">
            <v>0.88636363640000004</v>
          </cell>
          <cell r="E23">
            <v>0.74</v>
          </cell>
          <cell r="F23">
            <v>4463.1428570999997</v>
          </cell>
          <cell r="G23">
            <v>0.89361702127660003</v>
          </cell>
          <cell r="H23">
            <v>0.75720164609053997</v>
          </cell>
          <cell r="I23">
            <v>0.60526315789999996</v>
          </cell>
          <cell r="J23">
            <v>44</v>
          </cell>
          <cell r="K23">
            <v>50</v>
          </cell>
          <cell r="L23">
            <v>34</v>
          </cell>
          <cell r="M23">
            <v>48</v>
          </cell>
          <cell r="N23">
            <v>242</v>
          </cell>
          <cell r="O23">
            <v>38</v>
          </cell>
        </row>
        <row r="24">
          <cell r="A24">
            <v>30200</v>
          </cell>
          <cell r="B24" t="str">
            <v>Charleston</v>
          </cell>
          <cell r="C24" t="str">
            <v>Philadelphia</v>
          </cell>
          <cell r="D24">
            <v>0.74590163929999997</v>
          </cell>
          <cell r="E24">
            <v>0.73333333329999995</v>
          </cell>
          <cell r="F24">
            <v>4640.4464286000002</v>
          </cell>
          <cell r="G24">
            <v>0.90816326530612002</v>
          </cell>
          <cell r="H24">
            <v>0.68946395563771001</v>
          </cell>
          <cell r="I24">
            <v>0.61764705880000004</v>
          </cell>
          <cell r="J24">
            <v>122</v>
          </cell>
          <cell r="K24">
            <v>105</v>
          </cell>
          <cell r="L24">
            <v>72</v>
          </cell>
          <cell r="M24">
            <v>99</v>
          </cell>
          <cell r="N24">
            <v>541</v>
          </cell>
          <cell r="O24">
            <v>68</v>
          </cell>
        </row>
        <row r="25">
          <cell r="A25">
            <v>30400</v>
          </cell>
          <cell r="B25" t="str">
            <v>Flatwoods</v>
          </cell>
          <cell r="C25" t="str">
            <v>Philadelphia</v>
          </cell>
          <cell r="D25">
            <v>0.82926829270000002</v>
          </cell>
          <cell r="E25">
            <v>0.8</v>
          </cell>
          <cell r="F25">
            <v>4821.4285713999998</v>
          </cell>
          <cell r="G25">
            <v>0.89189189189189</v>
          </cell>
          <cell r="H25">
            <v>0.71631205673759002</v>
          </cell>
          <cell r="I25">
            <v>0.58620689660000003</v>
          </cell>
          <cell r="J25">
            <v>41</v>
          </cell>
          <cell r="K25">
            <v>40</v>
          </cell>
          <cell r="L25">
            <v>31</v>
          </cell>
          <cell r="M25">
            <v>38</v>
          </cell>
          <cell r="N25">
            <v>141</v>
          </cell>
          <cell r="O25">
            <v>29</v>
          </cell>
        </row>
        <row r="26">
          <cell r="A26">
            <v>30500</v>
          </cell>
          <cell r="B26" t="str">
            <v>Harpers Ferry</v>
          </cell>
          <cell r="C26" t="str">
            <v>Philadelphia</v>
          </cell>
          <cell r="D26">
            <v>0.6</v>
          </cell>
          <cell r="E26">
            <v>0.70370370370000002</v>
          </cell>
          <cell r="F26">
            <v>4842.5714286000002</v>
          </cell>
          <cell r="G26">
            <v>0.95652173913044003</v>
          </cell>
          <cell r="H26">
            <v>0.71264367816092</v>
          </cell>
          <cell r="I26">
            <v>0.73333333329999995</v>
          </cell>
          <cell r="J26">
            <v>25</v>
          </cell>
          <cell r="K26">
            <v>27</v>
          </cell>
          <cell r="L26">
            <v>10</v>
          </cell>
          <cell r="M26">
            <v>23</v>
          </cell>
          <cell r="N26">
            <v>175</v>
          </cell>
          <cell r="O26">
            <v>15</v>
          </cell>
        </row>
        <row r="27">
          <cell r="A27">
            <v>30600</v>
          </cell>
          <cell r="B27" t="str">
            <v>Keystone</v>
          </cell>
          <cell r="C27" t="str">
            <v>Philadelphia</v>
          </cell>
          <cell r="D27">
            <v>0.69064748200000003</v>
          </cell>
          <cell r="E27">
            <v>0.75833333329999997</v>
          </cell>
          <cell r="F27">
            <v>3697.8571428999999</v>
          </cell>
          <cell r="G27">
            <v>0.89130434782609003</v>
          </cell>
          <cell r="H27">
            <v>0.90023752969120996</v>
          </cell>
          <cell r="I27">
            <v>0.67948717950000004</v>
          </cell>
          <cell r="J27">
            <v>139</v>
          </cell>
          <cell r="K27">
            <v>120</v>
          </cell>
          <cell r="L27">
            <v>90</v>
          </cell>
          <cell r="M27">
            <v>96</v>
          </cell>
          <cell r="N27">
            <v>841</v>
          </cell>
          <cell r="O27">
            <v>78</v>
          </cell>
        </row>
        <row r="28">
          <cell r="A28">
            <v>30700</v>
          </cell>
          <cell r="B28" t="str">
            <v>Old Dominion</v>
          </cell>
          <cell r="C28" t="str">
            <v>Philadelphia</v>
          </cell>
          <cell r="D28">
            <v>0.7619047619</v>
          </cell>
          <cell r="E28">
            <v>0.74418604649999998</v>
          </cell>
          <cell r="F28">
            <v>4205.76</v>
          </cell>
          <cell r="G28">
            <v>0.87804878048780999</v>
          </cell>
          <cell r="H28">
            <v>0.84979423868312998</v>
          </cell>
          <cell r="I28">
            <v>0.57446808510000003</v>
          </cell>
          <cell r="J28">
            <v>105</v>
          </cell>
          <cell r="K28">
            <v>86</v>
          </cell>
          <cell r="L28">
            <v>65</v>
          </cell>
          <cell r="M28">
            <v>86</v>
          </cell>
          <cell r="N28">
            <v>486</v>
          </cell>
          <cell r="O28">
            <v>47</v>
          </cell>
        </row>
        <row r="29">
          <cell r="A29">
            <v>30800</v>
          </cell>
          <cell r="B29" t="str">
            <v>Philadelphia</v>
          </cell>
          <cell r="C29" t="str">
            <v>Philadelphia</v>
          </cell>
          <cell r="D29">
            <v>0.72580645160000001</v>
          </cell>
          <cell r="E29">
            <v>0.7980769231</v>
          </cell>
          <cell r="F29">
            <v>4262.1428570999997</v>
          </cell>
          <cell r="G29">
            <v>0.93814432989690999</v>
          </cell>
          <cell r="H29">
            <v>0.80465949820788996</v>
          </cell>
          <cell r="I29">
            <v>0.63013698630000003</v>
          </cell>
          <cell r="J29">
            <v>124</v>
          </cell>
          <cell r="K29">
            <v>104</v>
          </cell>
          <cell r="L29">
            <v>78</v>
          </cell>
          <cell r="M29">
            <v>97</v>
          </cell>
          <cell r="N29">
            <v>558</v>
          </cell>
          <cell r="O29">
            <v>73</v>
          </cell>
        </row>
        <row r="30">
          <cell r="A30">
            <v>30900</v>
          </cell>
          <cell r="B30" t="str">
            <v>Pittsburgh</v>
          </cell>
          <cell r="C30" t="str">
            <v>Philadelphia</v>
          </cell>
          <cell r="D30">
            <v>0.82511210759999998</v>
          </cell>
          <cell r="E30">
            <v>0.77922077919999999</v>
          </cell>
          <cell r="F30">
            <v>4217.1428570999997</v>
          </cell>
          <cell r="G30">
            <v>0.90789473684210997</v>
          </cell>
          <cell r="H30">
            <v>0.84278606965173997</v>
          </cell>
          <cell r="I30">
            <v>0.69387755100000004</v>
          </cell>
          <cell r="J30">
            <v>223</v>
          </cell>
          <cell r="K30">
            <v>231</v>
          </cell>
          <cell r="L30">
            <v>143</v>
          </cell>
          <cell r="M30">
            <v>230</v>
          </cell>
          <cell r="N30">
            <v>1006</v>
          </cell>
          <cell r="O30">
            <v>147</v>
          </cell>
        </row>
        <row r="31">
          <cell r="A31">
            <v>31000</v>
          </cell>
          <cell r="B31" t="str">
            <v>Potomac</v>
          </cell>
          <cell r="C31" t="str">
            <v>Philadelphia</v>
          </cell>
          <cell r="D31">
            <v>0.78294573639999998</v>
          </cell>
          <cell r="E31">
            <v>0.77777777780000001</v>
          </cell>
          <cell r="F31">
            <v>4973.7142856999999</v>
          </cell>
          <cell r="G31">
            <v>0.83636363636363997</v>
          </cell>
          <cell r="H31">
            <v>0.74709302325580995</v>
          </cell>
          <cell r="I31">
            <v>0.70833333330000003</v>
          </cell>
          <cell r="J31">
            <v>129</v>
          </cell>
          <cell r="K31">
            <v>135</v>
          </cell>
          <cell r="L31">
            <v>88</v>
          </cell>
          <cell r="M31">
            <v>125</v>
          </cell>
          <cell r="N31">
            <v>689</v>
          </cell>
          <cell r="O31">
            <v>96</v>
          </cell>
        </row>
        <row r="32">
          <cell r="A32">
            <v>31100</v>
          </cell>
          <cell r="B32" t="str">
            <v>Red Rock</v>
          </cell>
          <cell r="C32" t="str">
            <v>Philadelphia</v>
          </cell>
          <cell r="D32">
            <v>0.65333333329999999</v>
          </cell>
          <cell r="E32">
            <v>0.62295081969999999</v>
          </cell>
          <cell r="F32">
            <v>4225.7142856999999</v>
          </cell>
          <cell r="G32">
            <v>0.84482758620690002</v>
          </cell>
          <cell r="H32">
            <v>0.86477987421383995</v>
          </cell>
          <cell r="I32">
            <v>0.5625</v>
          </cell>
          <cell r="J32">
            <v>75</v>
          </cell>
          <cell r="K32">
            <v>61</v>
          </cell>
          <cell r="L32">
            <v>45</v>
          </cell>
          <cell r="M32">
            <v>60</v>
          </cell>
          <cell r="N32">
            <v>319</v>
          </cell>
          <cell r="O32">
            <v>32</v>
          </cell>
        </row>
        <row r="33">
          <cell r="A33">
            <v>31200</v>
          </cell>
          <cell r="B33" t="str">
            <v>Woodland</v>
          </cell>
          <cell r="C33" t="str">
            <v>Philadelphia</v>
          </cell>
          <cell r="D33">
            <v>0.75</v>
          </cell>
          <cell r="E33">
            <v>0.67123287669999998</v>
          </cell>
          <cell r="F33">
            <v>4337.1428570999997</v>
          </cell>
          <cell r="G33">
            <v>0.73770491803279004</v>
          </cell>
          <cell r="H33">
            <v>0.80456852791877997</v>
          </cell>
          <cell r="I33">
            <v>0.52631578950000002</v>
          </cell>
          <cell r="J33">
            <v>72</v>
          </cell>
          <cell r="K33">
            <v>73</v>
          </cell>
          <cell r="L33">
            <v>43</v>
          </cell>
          <cell r="M33">
            <v>72</v>
          </cell>
          <cell r="N33">
            <v>394</v>
          </cell>
          <cell r="O33">
            <v>38</v>
          </cell>
        </row>
        <row r="34">
          <cell r="A34">
            <v>31300</v>
          </cell>
          <cell r="B34" t="str">
            <v>Woodstock</v>
          </cell>
          <cell r="C34" t="str">
            <v>Philadelphia</v>
          </cell>
          <cell r="D34">
            <v>0.78378378380000002</v>
          </cell>
          <cell r="E34">
            <v>0.68840579710000005</v>
          </cell>
          <cell r="F34">
            <v>4284.6428570999997</v>
          </cell>
          <cell r="G34">
            <v>0.82539682539683001</v>
          </cell>
          <cell r="H34">
            <v>0.76515151515152002</v>
          </cell>
          <cell r="I34">
            <v>0.65060240960000004</v>
          </cell>
          <cell r="J34">
            <v>148</v>
          </cell>
          <cell r="K34">
            <v>138</v>
          </cell>
          <cell r="L34">
            <v>95</v>
          </cell>
          <cell r="M34">
            <v>135</v>
          </cell>
          <cell r="N34">
            <v>656</v>
          </cell>
          <cell r="O34">
            <v>83</v>
          </cell>
        </row>
        <row r="35">
          <cell r="A35">
            <v>31500</v>
          </cell>
          <cell r="B35" t="str">
            <v>Carl D.Perkins</v>
          </cell>
          <cell r="C35" t="str">
            <v>Philadelphia</v>
          </cell>
          <cell r="D35">
            <v>0.78873239439999998</v>
          </cell>
          <cell r="E35">
            <v>0.8</v>
          </cell>
          <cell r="F35">
            <v>4376.5714286000002</v>
          </cell>
          <cell r="G35">
            <v>0.89887640449438</v>
          </cell>
          <cell r="H35">
            <v>0.84788732394365995</v>
          </cell>
          <cell r="I35">
            <v>0.66153846149999995</v>
          </cell>
          <cell r="J35">
            <v>71</v>
          </cell>
          <cell r="K35">
            <v>95</v>
          </cell>
          <cell r="L35">
            <v>45</v>
          </cell>
          <cell r="M35">
            <v>94</v>
          </cell>
          <cell r="N35">
            <v>355</v>
          </cell>
          <cell r="O35">
            <v>65</v>
          </cell>
        </row>
        <row r="36">
          <cell r="A36">
            <v>31600</v>
          </cell>
          <cell r="B36" t="str">
            <v>Earle C. Clements</v>
          </cell>
          <cell r="C36" t="str">
            <v>Philadelphia</v>
          </cell>
          <cell r="D36">
            <v>0.81605351169999996</v>
          </cell>
          <cell r="E36">
            <v>0.75873015870000005</v>
          </cell>
          <cell r="F36">
            <v>5115.0285714000001</v>
          </cell>
          <cell r="G36">
            <v>0.91608391608392004</v>
          </cell>
          <cell r="H36">
            <v>0.82923401264933005</v>
          </cell>
          <cell r="I36">
            <v>0.59183673469999998</v>
          </cell>
          <cell r="J36">
            <v>299</v>
          </cell>
          <cell r="K36">
            <v>315</v>
          </cell>
          <cell r="L36">
            <v>211</v>
          </cell>
          <cell r="M36">
            <v>307</v>
          </cell>
          <cell r="N36">
            <v>1421</v>
          </cell>
          <cell r="O36">
            <v>196</v>
          </cell>
        </row>
        <row r="37">
          <cell r="A37">
            <v>31700</v>
          </cell>
          <cell r="B37" t="str">
            <v>Frenchburg</v>
          </cell>
          <cell r="C37" t="str">
            <v>Philadelphia</v>
          </cell>
          <cell r="D37">
            <v>0.88235294119999996</v>
          </cell>
          <cell r="E37">
            <v>0.83333333330000003</v>
          </cell>
          <cell r="F37">
            <v>3800</v>
          </cell>
          <cell r="G37">
            <v>0.93103448275862</v>
          </cell>
          <cell r="H37">
            <v>0.74342105263157998</v>
          </cell>
          <cell r="I37">
            <v>0.75</v>
          </cell>
          <cell r="J37">
            <v>34</v>
          </cell>
          <cell r="K37">
            <v>30</v>
          </cell>
          <cell r="L37">
            <v>28</v>
          </cell>
          <cell r="M37">
            <v>29</v>
          </cell>
          <cell r="N37">
            <v>151</v>
          </cell>
          <cell r="O37">
            <v>24</v>
          </cell>
        </row>
        <row r="38">
          <cell r="A38">
            <v>31800</v>
          </cell>
          <cell r="B38" t="str">
            <v>Great Onyx</v>
          </cell>
          <cell r="C38" t="str">
            <v>Philadelphia</v>
          </cell>
          <cell r="D38">
            <v>0.71186440679999996</v>
          </cell>
          <cell r="E38">
            <v>0.83050847459999999</v>
          </cell>
          <cell r="F38">
            <v>3787.2714286</v>
          </cell>
          <cell r="G38">
            <v>0.875</v>
          </cell>
          <cell r="H38">
            <v>0.84291187739464002</v>
          </cell>
          <cell r="I38">
            <v>0.88571428569999999</v>
          </cell>
          <cell r="J38">
            <v>59</v>
          </cell>
          <cell r="K38">
            <v>59</v>
          </cell>
          <cell r="L38">
            <v>36</v>
          </cell>
          <cell r="M38">
            <v>56</v>
          </cell>
          <cell r="N38">
            <v>261</v>
          </cell>
          <cell r="O38">
            <v>35</v>
          </cell>
        </row>
        <row r="39">
          <cell r="A39">
            <v>31900</v>
          </cell>
          <cell r="B39" t="str">
            <v>Pine Knot</v>
          </cell>
          <cell r="C39" t="str">
            <v>Philadelphia</v>
          </cell>
          <cell r="D39">
            <v>0.8125</v>
          </cell>
          <cell r="E39">
            <v>0.76785714289999996</v>
          </cell>
          <cell r="F39">
            <v>3786.4285713999998</v>
          </cell>
          <cell r="G39">
            <v>0.84905660377359005</v>
          </cell>
          <cell r="H39">
            <v>0.74226804123710999</v>
          </cell>
          <cell r="I39">
            <v>0.66666666669999997</v>
          </cell>
          <cell r="J39">
            <v>48</v>
          </cell>
          <cell r="K39">
            <v>56</v>
          </cell>
          <cell r="L39">
            <v>29</v>
          </cell>
          <cell r="M39">
            <v>56</v>
          </cell>
          <cell r="N39">
            <v>194</v>
          </cell>
          <cell r="O39">
            <v>39</v>
          </cell>
        </row>
        <row r="40">
          <cell r="A40">
            <v>32000</v>
          </cell>
          <cell r="B40" t="str">
            <v>Whitney M. Young</v>
          </cell>
          <cell r="C40" t="str">
            <v>Philadelphia</v>
          </cell>
          <cell r="D40">
            <v>0.73636363640000002</v>
          </cell>
          <cell r="E40">
            <v>0.73504273499999995</v>
          </cell>
          <cell r="F40">
            <v>4272.5714286000002</v>
          </cell>
          <cell r="G40">
            <v>0.92173913043477995</v>
          </cell>
          <cell r="H40">
            <v>0.74695863746959001</v>
          </cell>
          <cell r="I40">
            <v>0.64788732390000003</v>
          </cell>
          <cell r="J40">
            <v>110</v>
          </cell>
          <cell r="K40">
            <v>117</v>
          </cell>
          <cell r="L40">
            <v>70</v>
          </cell>
          <cell r="M40">
            <v>115</v>
          </cell>
          <cell r="N40">
            <v>411</v>
          </cell>
          <cell r="O40">
            <v>71</v>
          </cell>
        </row>
        <row r="41">
          <cell r="A41">
            <v>32100</v>
          </cell>
          <cell r="B41" t="str">
            <v>Muhlenberg</v>
          </cell>
          <cell r="C41" t="str">
            <v>Philadelphia</v>
          </cell>
          <cell r="D41">
            <v>0.8240740741</v>
          </cell>
          <cell r="E41">
            <v>0.62962962960000002</v>
          </cell>
          <cell r="F41">
            <v>5014.2857143000001</v>
          </cell>
          <cell r="G41">
            <v>0.91428571428571004</v>
          </cell>
          <cell r="H41">
            <v>0.84848484848484995</v>
          </cell>
          <cell r="I41">
            <v>0.53030303030000003</v>
          </cell>
          <cell r="J41">
            <v>108</v>
          </cell>
          <cell r="K41">
            <v>108</v>
          </cell>
          <cell r="L41">
            <v>75</v>
          </cell>
          <cell r="M41">
            <v>106</v>
          </cell>
          <cell r="N41">
            <v>528</v>
          </cell>
          <cell r="O41">
            <v>66</v>
          </cell>
        </row>
        <row r="42">
          <cell r="A42">
            <v>32200</v>
          </cell>
          <cell r="B42" t="str">
            <v>Wilmington</v>
          </cell>
          <cell r="C42" t="str">
            <v>Philadelphia</v>
          </cell>
          <cell r="D42">
            <v>0.83333333330000003</v>
          </cell>
          <cell r="E42">
            <v>0.67346938779999999</v>
          </cell>
          <cell r="F42">
            <v>5092.1428570999997</v>
          </cell>
          <cell r="G42">
            <v>0.87755102040816002</v>
          </cell>
          <cell r="H42">
            <v>0.83653846153846001</v>
          </cell>
          <cell r="I42">
            <v>0.71875</v>
          </cell>
          <cell r="J42">
            <v>54</v>
          </cell>
          <cell r="K42">
            <v>49</v>
          </cell>
          <cell r="L42">
            <v>38</v>
          </cell>
          <cell r="M42">
            <v>49</v>
          </cell>
          <cell r="N42">
            <v>312</v>
          </cell>
          <cell r="O42">
            <v>32</v>
          </cell>
        </row>
        <row r="43">
          <cell r="A43">
            <v>40100</v>
          </cell>
          <cell r="B43" t="str">
            <v>Atlanta</v>
          </cell>
          <cell r="C43" t="str">
            <v>Altanta</v>
          </cell>
          <cell r="D43">
            <v>0.8</v>
          </cell>
          <cell r="E43">
            <v>0.72727272730000003</v>
          </cell>
          <cell r="F43">
            <v>4441.4285713999998</v>
          </cell>
          <cell r="G43">
            <v>0.86746987951806998</v>
          </cell>
          <cell r="H43" t="str">
            <v>.</v>
          </cell>
          <cell r="I43">
            <v>0.54838709679999997</v>
          </cell>
          <cell r="J43">
            <v>15</v>
          </cell>
          <cell r="K43">
            <v>88</v>
          </cell>
          <cell r="L43">
            <v>11</v>
          </cell>
          <cell r="M43">
            <v>83</v>
          </cell>
          <cell r="N43">
            <v>0</v>
          </cell>
          <cell r="O43">
            <v>62</v>
          </cell>
        </row>
        <row r="44">
          <cell r="A44">
            <v>40200</v>
          </cell>
          <cell r="B44" t="str">
            <v>Bamberg</v>
          </cell>
          <cell r="C44" t="str">
            <v>Altanta</v>
          </cell>
          <cell r="D44">
            <v>0.76543209879999996</v>
          </cell>
          <cell r="E44">
            <v>0.75</v>
          </cell>
          <cell r="F44">
            <v>3828</v>
          </cell>
          <cell r="G44">
            <v>0.86153846153846003</v>
          </cell>
          <cell r="H44">
            <v>0.83646112600536004</v>
          </cell>
          <cell r="I44">
            <v>0.6888888889</v>
          </cell>
          <cell r="J44">
            <v>81</v>
          </cell>
          <cell r="K44">
            <v>76</v>
          </cell>
          <cell r="L44">
            <v>51</v>
          </cell>
          <cell r="M44">
            <v>65</v>
          </cell>
          <cell r="N44">
            <v>373</v>
          </cell>
          <cell r="O44">
            <v>45</v>
          </cell>
        </row>
        <row r="45">
          <cell r="A45">
            <v>40300</v>
          </cell>
          <cell r="B45" t="str">
            <v>Finch-Henry</v>
          </cell>
          <cell r="C45" t="str">
            <v>Altanta</v>
          </cell>
          <cell r="D45">
            <v>0.74436090229999996</v>
          </cell>
          <cell r="E45">
            <v>0.67796610170000005</v>
          </cell>
          <cell r="F45">
            <v>4680</v>
          </cell>
          <cell r="G45">
            <v>0.84070796460177</v>
          </cell>
          <cell r="H45">
            <v>0.76904176904177002</v>
          </cell>
          <cell r="I45">
            <v>0.69014084509999996</v>
          </cell>
          <cell r="J45">
            <v>133</v>
          </cell>
          <cell r="K45">
            <v>118</v>
          </cell>
          <cell r="L45">
            <v>85</v>
          </cell>
          <cell r="M45">
            <v>113</v>
          </cell>
          <cell r="N45">
            <v>407</v>
          </cell>
          <cell r="O45">
            <v>71</v>
          </cell>
        </row>
        <row r="46">
          <cell r="A46">
            <v>40400</v>
          </cell>
          <cell r="B46" t="str">
            <v>Brunswick</v>
          </cell>
          <cell r="C46" t="str">
            <v>Altanta</v>
          </cell>
          <cell r="D46">
            <v>0.83974358969999996</v>
          </cell>
          <cell r="E46">
            <v>0.77551020410000004</v>
          </cell>
          <cell r="F46">
            <v>3680</v>
          </cell>
          <cell r="G46">
            <v>0.82014388489209</v>
          </cell>
          <cell r="H46">
            <v>0.80615384615385</v>
          </cell>
          <cell r="I46">
            <v>0.58888888890000002</v>
          </cell>
          <cell r="J46">
            <v>156</v>
          </cell>
          <cell r="K46">
            <v>147</v>
          </cell>
          <cell r="L46">
            <v>107</v>
          </cell>
          <cell r="M46">
            <v>139</v>
          </cell>
          <cell r="N46">
            <v>650</v>
          </cell>
          <cell r="O46">
            <v>90</v>
          </cell>
        </row>
        <row r="47">
          <cell r="A47">
            <v>40800</v>
          </cell>
          <cell r="B47" t="str">
            <v>Gainesville</v>
          </cell>
          <cell r="C47" t="str">
            <v>Altanta</v>
          </cell>
          <cell r="D47">
            <v>1</v>
          </cell>
          <cell r="E47">
            <v>0.72602739729999999</v>
          </cell>
          <cell r="F47">
            <v>7192.4642856999999</v>
          </cell>
          <cell r="G47">
            <v>0.76923076923077005</v>
          </cell>
          <cell r="H47" t="str">
            <v>.</v>
          </cell>
          <cell r="I47">
            <v>0.60869565219999999</v>
          </cell>
          <cell r="J47">
            <v>4</v>
          </cell>
          <cell r="K47">
            <v>73</v>
          </cell>
          <cell r="L47">
            <v>4</v>
          </cell>
          <cell r="M47">
            <v>65</v>
          </cell>
          <cell r="N47">
            <v>0</v>
          </cell>
          <cell r="O47">
            <v>46</v>
          </cell>
        </row>
        <row r="48">
          <cell r="A48">
            <v>41000</v>
          </cell>
          <cell r="B48" t="str">
            <v>Gulfport</v>
          </cell>
          <cell r="C48" t="str">
            <v>Altanta</v>
          </cell>
          <cell r="D48">
            <v>0.78749999999999998</v>
          </cell>
          <cell r="E48">
            <v>0.75438596489999998</v>
          </cell>
          <cell r="F48">
            <v>3960</v>
          </cell>
          <cell r="G48">
            <v>0.94642857142856995</v>
          </cell>
          <cell r="H48">
            <v>0.91810344827585999</v>
          </cell>
          <cell r="I48">
            <v>0.66666666669999997</v>
          </cell>
          <cell r="J48">
            <v>80</v>
          </cell>
          <cell r="K48">
            <v>57</v>
          </cell>
          <cell r="L48">
            <v>53</v>
          </cell>
          <cell r="M48">
            <v>56</v>
          </cell>
          <cell r="N48">
            <v>232</v>
          </cell>
          <cell r="O48">
            <v>33</v>
          </cell>
        </row>
        <row r="49">
          <cell r="A49">
            <v>41100</v>
          </cell>
          <cell r="B49" t="str">
            <v>Jacksonville</v>
          </cell>
          <cell r="C49" t="str">
            <v>Altanta</v>
          </cell>
          <cell r="D49">
            <v>0.82105263159999997</v>
          </cell>
          <cell r="E49">
            <v>0.77777777780000001</v>
          </cell>
          <cell r="F49">
            <v>4112.8314286000004</v>
          </cell>
          <cell r="G49">
            <v>0.86486486486487002</v>
          </cell>
          <cell r="H49">
            <v>0.72087912087911998</v>
          </cell>
          <cell r="I49">
            <v>0.65</v>
          </cell>
          <cell r="J49">
            <v>95</v>
          </cell>
          <cell r="K49">
            <v>90</v>
          </cell>
          <cell r="L49">
            <v>66</v>
          </cell>
          <cell r="M49">
            <v>75</v>
          </cell>
          <cell r="N49">
            <v>455</v>
          </cell>
          <cell r="O49">
            <v>60</v>
          </cell>
        </row>
        <row r="50">
          <cell r="A50">
            <v>41200</v>
          </cell>
          <cell r="B50" t="str">
            <v>Jacobs Creek</v>
          </cell>
          <cell r="C50" t="str">
            <v>Altanta</v>
          </cell>
          <cell r="D50">
            <v>0.80952380950000002</v>
          </cell>
          <cell r="E50">
            <v>0.91176470590000003</v>
          </cell>
          <cell r="F50">
            <v>4877.1428570999997</v>
          </cell>
          <cell r="G50">
            <v>0.625</v>
          </cell>
          <cell r="H50">
            <v>0.70886075949367</v>
          </cell>
          <cell r="I50">
            <v>0.6</v>
          </cell>
          <cell r="J50">
            <v>42</v>
          </cell>
          <cell r="K50">
            <v>34</v>
          </cell>
          <cell r="L50">
            <v>26</v>
          </cell>
          <cell r="M50">
            <v>33</v>
          </cell>
          <cell r="N50">
            <v>156</v>
          </cell>
          <cell r="O50">
            <v>25</v>
          </cell>
        </row>
        <row r="51">
          <cell r="A51">
            <v>41300</v>
          </cell>
          <cell r="B51" t="str">
            <v>Kittrell</v>
          </cell>
          <cell r="C51" t="str">
            <v>Altanta</v>
          </cell>
          <cell r="D51">
            <v>0.82178217819999999</v>
          </cell>
          <cell r="E51">
            <v>0.77669902909999999</v>
          </cell>
          <cell r="F51">
            <v>4367.1428570999997</v>
          </cell>
          <cell r="G51">
            <v>0.86315789473684001</v>
          </cell>
          <cell r="H51">
            <v>0.79303675048356004</v>
          </cell>
          <cell r="I51">
            <v>0.65671641790000002</v>
          </cell>
          <cell r="J51">
            <v>101</v>
          </cell>
          <cell r="K51">
            <v>103</v>
          </cell>
          <cell r="L51">
            <v>76</v>
          </cell>
          <cell r="M51">
            <v>101</v>
          </cell>
          <cell r="N51">
            <v>517</v>
          </cell>
          <cell r="O51">
            <v>67</v>
          </cell>
        </row>
        <row r="52">
          <cell r="A52">
            <v>41500</v>
          </cell>
          <cell r="B52" t="str">
            <v>Lyndon Johnson</v>
          </cell>
          <cell r="C52" t="str">
            <v>Altanta</v>
          </cell>
          <cell r="D52">
            <v>0.67692307689999998</v>
          </cell>
          <cell r="E52">
            <v>0.68493150680000003</v>
          </cell>
          <cell r="F52">
            <v>4460.7142856999999</v>
          </cell>
          <cell r="G52">
            <v>0.72463768115941996</v>
          </cell>
          <cell r="H52">
            <v>0.79133858267717005</v>
          </cell>
          <cell r="I52">
            <v>0.59459459459999997</v>
          </cell>
          <cell r="J52">
            <v>65</v>
          </cell>
          <cell r="K52">
            <v>73</v>
          </cell>
          <cell r="L52">
            <v>38</v>
          </cell>
          <cell r="M52">
            <v>69</v>
          </cell>
          <cell r="N52">
            <v>253</v>
          </cell>
          <cell r="O52">
            <v>37</v>
          </cell>
        </row>
        <row r="53">
          <cell r="A53">
            <v>41600</v>
          </cell>
          <cell r="B53" t="str">
            <v>Miami</v>
          </cell>
          <cell r="C53" t="str">
            <v>Altanta</v>
          </cell>
          <cell r="D53">
            <v>0.75384615379999997</v>
          </cell>
          <cell r="E53">
            <v>0.68918918920000005</v>
          </cell>
          <cell r="F53">
            <v>4337.1428570999997</v>
          </cell>
          <cell r="G53">
            <v>0.84507042253521003</v>
          </cell>
          <cell r="H53">
            <v>0.83289817232375996</v>
          </cell>
          <cell r="I53">
            <v>0.59574468089999999</v>
          </cell>
          <cell r="J53">
            <v>65</v>
          </cell>
          <cell r="K53">
            <v>74</v>
          </cell>
          <cell r="L53">
            <v>37</v>
          </cell>
          <cell r="M53">
            <v>72</v>
          </cell>
          <cell r="N53">
            <v>383</v>
          </cell>
          <cell r="O53">
            <v>47</v>
          </cell>
        </row>
        <row r="54">
          <cell r="A54">
            <v>41700</v>
          </cell>
          <cell r="B54" t="str">
            <v>Mississippi</v>
          </cell>
          <cell r="C54" t="str">
            <v>Altanta</v>
          </cell>
          <cell r="D54">
            <v>0.73949579830000001</v>
          </cell>
          <cell r="E54">
            <v>0.6538461538</v>
          </cell>
          <cell r="F54">
            <v>3839.05</v>
          </cell>
          <cell r="G54">
            <v>0.81147540983607003</v>
          </cell>
          <cell r="H54">
            <v>0.76533333333332998</v>
          </cell>
          <cell r="I54">
            <v>0.55555555560000003</v>
          </cell>
          <cell r="J54">
            <v>119</v>
          </cell>
          <cell r="K54">
            <v>130</v>
          </cell>
          <cell r="L54">
            <v>61</v>
          </cell>
          <cell r="M54">
            <v>122</v>
          </cell>
          <cell r="N54">
            <v>375</v>
          </cell>
          <cell r="O54">
            <v>72</v>
          </cell>
        </row>
        <row r="55">
          <cell r="A55">
            <v>41800</v>
          </cell>
          <cell r="B55" t="str">
            <v>Oconaluftee</v>
          </cell>
          <cell r="C55" t="str">
            <v>Altanta</v>
          </cell>
          <cell r="D55">
            <v>0.72340425529999997</v>
          </cell>
          <cell r="E55">
            <v>0.76666666670000005</v>
          </cell>
          <cell r="F55">
            <v>5405.7142856999999</v>
          </cell>
          <cell r="G55">
            <v>0.82142857142856995</v>
          </cell>
          <cell r="H55">
            <v>0.9144385026738</v>
          </cell>
          <cell r="I55">
            <v>0.54545454550000005</v>
          </cell>
          <cell r="J55">
            <v>47</v>
          </cell>
          <cell r="K55">
            <v>30</v>
          </cell>
          <cell r="L55">
            <v>29</v>
          </cell>
          <cell r="M55">
            <v>29</v>
          </cell>
          <cell r="N55">
            <v>187</v>
          </cell>
          <cell r="O55">
            <v>22</v>
          </cell>
        </row>
        <row r="56">
          <cell r="A56">
            <v>42000</v>
          </cell>
          <cell r="B56" t="str">
            <v>Schenck</v>
          </cell>
          <cell r="C56" t="str">
            <v>Altanta</v>
          </cell>
          <cell r="D56">
            <v>0.79411764709999999</v>
          </cell>
          <cell r="E56">
            <v>0.81333333330000002</v>
          </cell>
          <cell r="F56">
            <v>4240.8571429000003</v>
          </cell>
          <cell r="G56">
            <v>0.88888888888888995</v>
          </cell>
          <cell r="H56">
            <v>0.92617449664429996</v>
          </cell>
          <cell r="I56">
            <v>0.67391304350000003</v>
          </cell>
          <cell r="J56">
            <v>68</v>
          </cell>
          <cell r="K56">
            <v>75</v>
          </cell>
          <cell r="L56">
            <v>42</v>
          </cell>
          <cell r="M56">
            <v>72</v>
          </cell>
          <cell r="N56">
            <v>298</v>
          </cell>
          <cell r="O56">
            <v>46</v>
          </cell>
        </row>
        <row r="57">
          <cell r="A57">
            <v>42100</v>
          </cell>
          <cell r="B57" t="str">
            <v>Turner</v>
          </cell>
          <cell r="C57" t="str">
            <v>Altanta</v>
          </cell>
          <cell r="D57">
            <v>0.79766536960000001</v>
          </cell>
          <cell r="E57">
            <v>0.72864321610000005</v>
          </cell>
          <cell r="F57">
            <v>3161.1428571000001</v>
          </cell>
          <cell r="G57">
            <v>0.82738095238095</v>
          </cell>
          <cell r="H57">
            <v>0.76742233417296002</v>
          </cell>
          <cell r="I57">
            <v>0.56153846149999997</v>
          </cell>
          <cell r="J57">
            <v>257</v>
          </cell>
          <cell r="K57">
            <v>199</v>
          </cell>
          <cell r="L57">
            <v>170</v>
          </cell>
          <cell r="M57">
            <v>170</v>
          </cell>
          <cell r="N57">
            <v>1191</v>
          </cell>
          <cell r="O57">
            <v>130</v>
          </cell>
        </row>
        <row r="58">
          <cell r="A58">
            <v>42400</v>
          </cell>
          <cell r="B58" t="str">
            <v>Gadsden</v>
          </cell>
          <cell r="C58" t="str">
            <v>Altanta</v>
          </cell>
          <cell r="D58">
            <v>0.78888888889999997</v>
          </cell>
          <cell r="E58">
            <v>0.65168539329999997</v>
          </cell>
          <cell r="F58">
            <v>3745.7142856999999</v>
          </cell>
          <cell r="G58">
            <v>0.98611111111111005</v>
          </cell>
          <cell r="H58">
            <v>0.81653746770026003</v>
          </cell>
          <cell r="I58">
            <v>0.6</v>
          </cell>
          <cell r="J58">
            <v>90</v>
          </cell>
          <cell r="K58">
            <v>89</v>
          </cell>
          <cell r="L58">
            <v>58</v>
          </cell>
          <cell r="M58">
            <v>75</v>
          </cell>
          <cell r="N58">
            <v>386</v>
          </cell>
          <cell r="O58">
            <v>55</v>
          </cell>
        </row>
        <row r="59">
          <cell r="A59">
            <v>42500</v>
          </cell>
          <cell r="B59" t="str">
            <v>BL Hooks/Memphis</v>
          </cell>
          <cell r="C59" t="str">
            <v>Altanta</v>
          </cell>
          <cell r="D59">
            <v>0.75700934580000001</v>
          </cell>
          <cell r="E59">
            <v>0.77678571429999999</v>
          </cell>
          <cell r="F59">
            <v>4048.75</v>
          </cell>
          <cell r="G59">
            <v>0.93457943925233999</v>
          </cell>
          <cell r="H59">
            <v>0.90785907859078996</v>
          </cell>
          <cell r="I59">
            <v>0.60810810810000004</v>
          </cell>
          <cell r="J59">
            <v>107</v>
          </cell>
          <cell r="K59">
            <v>112</v>
          </cell>
          <cell r="L59">
            <v>69</v>
          </cell>
          <cell r="M59">
            <v>109</v>
          </cell>
          <cell r="N59">
            <v>369</v>
          </cell>
          <cell r="O59">
            <v>74</v>
          </cell>
        </row>
        <row r="60">
          <cell r="A60">
            <v>42600</v>
          </cell>
          <cell r="B60" t="str">
            <v>Montgomery</v>
          </cell>
          <cell r="C60" t="str">
            <v>Altanta</v>
          </cell>
          <cell r="D60">
            <v>0.74226804120000001</v>
          </cell>
          <cell r="E60">
            <v>0.72</v>
          </cell>
          <cell r="F60">
            <v>4408</v>
          </cell>
          <cell r="G60">
            <v>0.82</v>
          </cell>
          <cell r="H60">
            <v>0.87338501291990001</v>
          </cell>
          <cell r="I60">
            <v>0.58064516129999999</v>
          </cell>
          <cell r="J60">
            <v>97</v>
          </cell>
          <cell r="K60">
            <v>100</v>
          </cell>
          <cell r="L60">
            <v>62</v>
          </cell>
          <cell r="M60">
            <v>100</v>
          </cell>
          <cell r="N60">
            <v>387</v>
          </cell>
          <cell r="O60">
            <v>62</v>
          </cell>
        </row>
        <row r="61">
          <cell r="A61">
            <v>42700</v>
          </cell>
          <cell r="B61"/>
          <cell r="C61"/>
          <cell r="D61"/>
          <cell r="E61"/>
          <cell r="F61"/>
          <cell r="G61" t="str">
            <v>.</v>
          </cell>
          <cell r="H61" t="str">
            <v>.</v>
          </cell>
          <cell r="I61"/>
          <cell r="J61"/>
          <cell r="K61"/>
          <cell r="L61"/>
          <cell r="M61">
            <v>0</v>
          </cell>
          <cell r="N61">
            <v>0</v>
          </cell>
          <cell r="O61"/>
        </row>
        <row r="62">
          <cell r="A62">
            <v>42800</v>
          </cell>
          <cell r="B62" t="str">
            <v>Pinellas County</v>
          </cell>
          <cell r="C62" t="str">
            <v>Altanta</v>
          </cell>
          <cell r="D62">
            <v>0.76842105260000004</v>
          </cell>
          <cell r="E62">
            <v>0.79268292679999997</v>
          </cell>
          <cell r="F62">
            <v>4025</v>
          </cell>
          <cell r="G62">
            <v>0.84931506849314997</v>
          </cell>
          <cell r="H62">
            <v>0.84883720930232998</v>
          </cell>
          <cell r="I62">
            <v>0.66666666669999997</v>
          </cell>
          <cell r="J62">
            <v>95</v>
          </cell>
          <cell r="K62">
            <v>82</v>
          </cell>
          <cell r="L62">
            <v>60</v>
          </cell>
          <cell r="M62">
            <v>80</v>
          </cell>
          <cell r="N62">
            <v>515</v>
          </cell>
          <cell r="O62">
            <v>54</v>
          </cell>
        </row>
        <row r="63">
          <cell r="A63">
            <v>50100</v>
          </cell>
          <cell r="B63" t="str">
            <v>Atterbury</v>
          </cell>
          <cell r="C63" t="str">
            <v>Chicago</v>
          </cell>
          <cell r="D63">
            <v>0.79329608939999996</v>
          </cell>
          <cell r="E63">
            <v>0.7106598985</v>
          </cell>
          <cell r="F63">
            <v>4815</v>
          </cell>
          <cell r="G63">
            <v>0.78074866310159996</v>
          </cell>
          <cell r="H63">
            <v>0.83720930232558</v>
          </cell>
          <cell r="I63">
            <v>0.6328125</v>
          </cell>
          <cell r="J63">
            <v>179</v>
          </cell>
          <cell r="K63">
            <v>197</v>
          </cell>
          <cell r="L63">
            <v>130</v>
          </cell>
          <cell r="M63">
            <v>193</v>
          </cell>
          <cell r="N63">
            <v>1032</v>
          </cell>
          <cell r="O63">
            <v>128</v>
          </cell>
        </row>
        <row r="64">
          <cell r="A64">
            <v>50200</v>
          </cell>
          <cell r="B64" t="str">
            <v>Blackwell</v>
          </cell>
          <cell r="C64" t="str">
            <v>Chicago</v>
          </cell>
          <cell r="D64">
            <v>0.79310344830000001</v>
          </cell>
          <cell r="E64">
            <v>0.73469387760000004</v>
          </cell>
          <cell r="F64">
            <v>4500</v>
          </cell>
          <cell r="G64">
            <v>0.88888888888888995</v>
          </cell>
          <cell r="H64">
            <v>0.72881355932202996</v>
          </cell>
          <cell r="I64">
            <v>0.54545454550000005</v>
          </cell>
          <cell r="J64">
            <v>58</v>
          </cell>
          <cell r="K64">
            <v>49</v>
          </cell>
          <cell r="L64">
            <v>37</v>
          </cell>
          <cell r="M64">
            <v>46</v>
          </cell>
          <cell r="N64">
            <v>236</v>
          </cell>
          <cell r="O64">
            <v>33</v>
          </cell>
        </row>
        <row r="65">
          <cell r="A65">
            <v>50300</v>
          </cell>
          <cell r="B65" t="str">
            <v>Cincinnati</v>
          </cell>
          <cell r="C65" t="str">
            <v>Chicago</v>
          </cell>
          <cell r="D65">
            <v>0.76530612239999996</v>
          </cell>
          <cell r="E65">
            <v>0.76086956520000004</v>
          </cell>
          <cell r="F65">
            <v>4036</v>
          </cell>
          <cell r="G65">
            <v>0.86363636363635998</v>
          </cell>
          <cell r="H65">
            <v>0.93103448275862</v>
          </cell>
          <cell r="I65">
            <v>0.59090909089999999</v>
          </cell>
          <cell r="J65">
            <v>98</v>
          </cell>
          <cell r="K65">
            <v>92</v>
          </cell>
          <cell r="L65">
            <v>68</v>
          </cell>
          <cell r="M65">
            <v>90</v>
          </cell>
          <cell r="N65">
            <v>405</v>
          </cell>
          <cell r="O65">
            <v>66</v>
          </cell>
        </row>
        <row r="66">
          <cell r="A66">
            <v>50400</v>
          </cell>
          <cell r="B66" t="str">
            <v>Cleveland</v>
          </cell>
          <cell r="C66" t="str">
            <v>Chicago</v>
          </cell>
          <cell r="D66">
            <v>0.82</v>
          </cell>
          <cell r="E66">
            <v>0.6953125</v>
          </cell>
          <cell r="F66">
            <v>4402.1071429000003</v>
          </cell>
          <cell r="G66">
            <v>0.86206896551723999</v>
          </cell>
          <cell r="H66">
            <v>0.85649202733484997</v>
          </cell>
          <cell r="I66">
            <v>0.66176470590000003</v>
          </cell>
          <cell r="J66">
            <v>150</v>
          </cell>
          <cell r="K66">
            <v>128</v>
          </cell>
          <cell r="L66">
            <v>100</v>
          </cell>
          <cell r="M66">
            <v>117</v>
          </cell>
          <cell r="N66">
            <v>439</v>
          </cell>
          <cell r="O66">
            <v>68</v>
          </cell>
        </row>
        <row r="67">
          <cell r="A67">
            <v>50500</v>
          </cell>
          <cell r="B67" t="str">
            <v>Dayton</v>
          </cell>
          <cell r="C67" t="str">
            <v>Chicago</v>
          </cell>
          <cell r="D67">
            <v>0.73267326730000004</v>
          </cell>
          <cell r="E67">
            <v>0.66666666669999997</v>
          </cell>
          <cell r="F67">
            <v>4645.8285714000003</v>
          </cell>
          <cell r="G67">
            <v>0.85436893203884001</v>
          </cell>
          <cell r="H67">
            <v>0.88286334056398996</v>
          </cell>
          <cell r="I67">
            <v>0.58208955220000003</v>
          </cell>
          <cell r="J67">
            <v>101</v>
          </cell>
          <cell r="K67">
            <v>108</v>
          </cell>
          <cell r="L67">
            <v>63</v>
          </cell>
          <cell r="M67">
            <v>106</v>
          </cell>
          <cell r="N67">
            <v>461</v>
          </cell>
          <cell r="O67">
            <v>67</v>
          </cell>
        </row>
        <row r="68">
          <cell r="A68">
            <v>50600</v>
          </cell>
          <cell r="B68" t="str">
            <v>Detroit</v>
          </cell>
          <cell r="C68" t="str">
            <v>Chicago</v>
          </cell>
          <cell r="D68">
            <v>0.74399999999999999</v>
          </cell>
          <cell r="E68">
            <v>0.75700934580000001</v>
          </cell>
          <cell r="F68">
            <v>3545.2857143000001</v>
          </cell>
          <cell r="G68">
            <v>0.84782608695651995</v>
          </cell>
          <cell r="H68">
            <v>0.84407484407484001</v>
          </cell>
          <cell r="I68">
            <v>0.71875</v>
          </cell>
          <cell r="J68">
            <v>125</v>
          </cell>
          <cell r="K68">
            <v>107</v>
          </cell>
          <cell r="L68">
            <v>76</v>
          </cell>
          <cell r="M68">
            <v>95</v>
          </cell>
          <cell r="N68">
            <v>481</v>
          </cell>
          <cell r="O68">
            <v>64</v>
          </cell>
        </row>
        <row r="69">
          <cell r="A69">
            <v>50700</v>
          </cell>
          <cell r="B69" t="str">
            <v>Golconda</v>
          </cell>
          <cell r="C69" t="str">
            <v>Chicago</v>
          </cell>
          <cell r="D69"/>
          <cell r="E69">
            <v>0.62962962960000002</v>
          </cell>
          <cell r="F69"/>
          <cell r="G69">
            <v>0.74074074074074003</v>
          </cell>
          <cell r="H69" t="str">
            <v>.</v>
          </cell>
          <cell r="I69">
            <v>0.53333333329999999</v>
          </cell>
          <cell r="J69"/>
          <cell r="K69">
            <v>27</v>
          </cell>
          <cell r="L69"/>
          <cell r="M69">
            <v>27</v>
          </cell>
          <cell r="N69">
            <v>0</v>
          </cell>
          <cell r="O69">
            <v>15</v>
          </cell>
        </row>
        <row r="70">
          <cell r="A70">
            <v>50800</v>
          </cell>
          <cell r="B70" t="str">
            <v>Gerald R. Ford</v>
          </cell>
          <cell r="C70" t="str">
            <v>Chicago</v>
          </cell>
          <cell r="D70">
            <v>0.70833333330000003</v>
          </cell>
          <cell r="E70">
            <v>0.7311827957</v>
          </cell>
          <cell r="F70">
            <v>4965.7142856999999</v>
          </cell>
          <cell r="G70">
            <v>0.84705882352940998</v>
          </cell>
          <cell r="H70">
            <v>0.85635359116022003</v>
          </cell>
          <cell r="I70">
            <v>0.64</v>
          </cell>
          <cell r="J70">
            <v>96</v>
          </cell>
          <cell r="K70">
            <v>93</v>
          </cell>
          <cell r="L70">
            <v>59</v>
          </cell>
          <cell r="M70">
            <v>87</v>
          </cell>
          <cell r="N70">
            <v>361</v>
          </cell>
          <cell r="O70">
            <v>50</v>
          </cell>
        </row>
        <row r="71">
          <cell r="A71">
            <v>50900</v>
          </cell>
          <cell r="B71" t="str">
            <v>H. Humphrey</v>
          </cell>
          <cell r="C71" t="str">
            <v>Chicago</v>
          </cell>
          <cell r="D71">
            <v>0.7307692308</v>
          </cell>
          <cell r="E71">
            <v>0.7403846154</v>
          </cell>
          <cell r="F71">
            <v>5809.1428570999997</v>
          </cell>
          <cell r="G71">
            <v>0.90721649484536004</v>
          </cell>
          <cell r="H71">
            <v>0.71948998178505996</v>
          </cell>
          <cell r="I71">
            <v>0.56666666669999999</v>
          </cell>
          <cell r="J71">
            <v>104</v>
          </cell>
          <cell r="K71">
            <v>104</v>
          </cell>
          <cell r="L71">
            <v>67</v>
          </cell>
          <cell r="M71">
            <v>102</v>
          </cell>
          <cell r="N71">
            <v>549</v>
          </cell>
          <cell r="O71">
            <v>60</v>
          </cell>
        </row>
        <row r="72">
          <cell r="A72">
            <v>51000</v>
          </cell>
          <cell r="B72" t="str">
            <v>Joliet</v>
          </cell>
          <cell r="C72" t="str">
            <v>Chicago</v>
          </cell>
          <cell r="D72">
            <v>0.77669902909999999</v>
          </cell>
          <cell r="E72">
            <v>0.70093457940000004</v>
          </cell>
          <cell r="F72">
            <v>4165.7142856999999</v>
          </cell>
          <cell r="G72">
            <v>0.63636363636364002</v>
          </cell>
          <cell r="H72">
            <v>0.78252032520324999</v>
          </cell>
          <cell r="I72">
            <v>0.56756756760000004</v>
          </cell>
          <cell r="J72">
            <v>103</v>
          </cell>
          <cell r="K72">
            <v>107</v>
          </cell>
          <cell r="L72">
            <v>59</v>
          </cell>
          <cell r="M72">
            <v>105</v>
          </cell>
          <cell r="N72">
            <v>491</v>
          </cell>
          <cell r="O72">
            <v>74</v>
          </cell>
        </row>
        <row r="73">
          <cell r="A73">
            <v>51100</v>
          </cell>
          <cell r="B73" t="str">
            <v>Flint/Genesee</v>
          </cell>
          <cell r="C73" t="str">
            <v>Chicago</v>
          </cell>
          <cell r="D73">
            <v>0.72727272730000003</v>
          </cell>
          <cell r="E73">
            <v>0.59090909089999999</v>
          </cell>
          <cell r="F73">
            <v>4999.6428570999997</v>
          </cell>
          <cell r="G73">
            <v>0.73417721518987</v>
          </cell>
          <cell r="H73">
            <v>0.76401869158878999</v>
          </cell>
          <cell r="I73">
            <v>0.46938775510000003</v>
          </cell>
          <cell r="J73">
            <v>88</v>
          </cell>
          <cell r="K73">
            <v>88</v>
          </cell>
          <cell r="L73">
            <v>54</v>
          </cell>
          <cell r="M73">
            <v>79</v>
          </cell>
          <cell r="N73">
            <v>428</v>
          </cell>
          <cell r="O73">
            <v>49</v>
          </cell>
        </row>
        <row r="74">
          <cell r="A74">
            <v>51200</v>
          </cell>
          <cell r="B74" t="str">
            <v>Paul Simon Chicago</v>
          </cell>
          <cell r="C74" t="str">
            <v>Chicago</v>
          </cell>
          <cell r="D74">
            <v>0.73049645389999995</v>
          </cell>
          <cell r="E74">
            <v>0.67647058819999994</v>
          </cell>
          <cell r="F74">
            <v>3825</v>
          </cell>
          <cell r="G74">
            <v>0.82575757575758002</v>
          </cell>
          <cell r="H74">
            <v>0.84821428571429003</v>
          </cell>
          <cell r="I74">
            <v>0.59740259740000001</v>
          </cell>
          <cell r="J74">
            <v>141</v>
          </cell>
          <cell r="K74">
            <v>136</v>
          </cell>
          <cell r="L74">
            <v>85</v>
          </cell>
          <cell r="M74">
            <v>132</v>
          </cell>
          <cell r="N74">
            <v>448</v>
          </cell>
          <cell r="O74">
            <v>77</v>
          </cell>
        </row>
        <row r="75">
          <cell r="A75">
            <v>51300</v>
          </cell>
          <cell r="B75" t="str">
            <v>Milwaukee</v>
          </cell>
          <cell r="C75" t="str">
            <v>Chicago</v>
          </cell>
          <cell r="D75">
            <v>0.79646017700000005</v>
          </cell>
          <cell r="E75">
            <v>0.72881355930000002</v>
          </cell>
          <cell r="F75">
            <v>3098.8285713999999</v>
          </cell>
          <cell r="G75">
            <v>0.75229357798164997</v>
          </cell>
          <cell r="H75">
            <v>0.65658747300216003</v>
          </cell>
          <cell r="I75">
            <v>0.59154929580000004</v>
          </cell>
          <cell r="J75">
            <v>113</v>
          </cell>
          <cell r="K75">
            <v>118</v>
          </cell>
          <cell r="L75">
            <v>76</v>
          </cell>
          <cell r="M75">
            <v>118</v>
          </cell>
          <cell r="N75">
            <v>464</v>
          </cell>
          <cell r="O75">
            <v>71</v>
          </cell>
        </row>
        <row r="76">
          <cell r="A76">
            <v>51400</v>
          </cell>
          <cell r="B76" t="str">
            <v>Ottumwa</v>
          </cell>
          <cell r="C76" t="str">
            <v>Chicago</v>
          </cell>
          <cell r="D76">
            <v>0.85185185190000001</v>
          </cell>
          <cell r="E76">
            <v>0.80808080810000005</v>
          </cell>
          <cell r="F76">
            <v>5140</v>
          </cell>
          <cell r="G76">
            <v>0.94382022471909999</v>
          </cell>
          <cell r="H76">
            <v>0.76179775280898998</v>
          </cell>
          <cell r="I76">
            <v>0.56451612900000003</v>
          </cell>
          <cell r="J76">
            <v>108</v>
          </cell>
          <cell r="K76">
            <v>99</v>
          </cell>
          <cell r="L76">
            <v>86</v>
          </cell>
          <cell r="M76">
            <v>98</v>
          </cell>
          <cell r="N76">
            <v>444</v>
          </cell>
          <cell r="O76">
            <v>62</v>
          </cell>
        </row>
        <row r="77">
          <cell r="A77">
            <v>60100</v>
          </cell>
          <cell r="B77" t="str">
            <v>Albuquerque</v>
          </cell>
          <cell r="C77" t="str">
            <v>Dallas</v>
          </cell>
          <cell r="D77">
            <v>0.67213114750000003</v>
          </cell>
          <cell r="E77">
            <v>0.6442307692</v>
          </cell>
          <cell r="F77">
            <v>4234.6285713999996</v>
          </cell>
          <cell r="G77">
            <v>0.71844660194175003</v>
          </cell>
          <cell r="H77">
            <v>0.74342105263157998</v>
          </cell>
          <cell r="I77">
            <v>0.66666666669999997</v>
          </cell>
          <cell r="J77">
            <v>122</v>
          </cell>
          <cell r="K77">
            <v>104</v>
          </cell>
          <cell r="L77">
            <v>69</v>
          </cell>
          <cell r="M77">
            <v>103</v>
          </cell>
          <cell r="N77">
            <v>608</v>
          </cell>
          <cell r="O77">
            <v>45</v>
          </cell>
        </row>
        <row r="78">
          <cell r="A78">
            <v>60200</v>
          </cell>
          <cell r="B78" t="str">
            <v>Cass</v>
          </cell>
          <cell r="C78" t="str">
            <v>Dallas</v>
          </cell>
          <cell r="D78">
            <v>0.6730769231</v>
          </cell>
          <cell r="E78">
            <v>0.65517241380000002</v>
          </cell>
          <cell r="F78">
            <v>3867.5</v>
          </cell>
          <cell r="G78">
            <v>0.80357142857143005</v>
          </cell>
          <cell r="H78">
            <v>0.72427983539094998</v>
          </cell>
          <cell r="I78">
            <v>0.625</v>
          </cell>
          <cell r="J78">
            <v>52</v>
          </cell>
          <cell r="K78">
            <v>58</v>
          </cell>
          <cell r="L78">
            <v>27</v>
          </cell>
          <cell r="M78">
            <v>56</v>
          </cell>
          <cell r="N78">
            <v>243</v>
          </cell>
          <cell r="O78">
            <v>32</v>
          </cell>
        </row>
        <row r="79">
          <cell r="A79">
            <v>60300</v>
          </cell>
          <cell r="B79" t="str">
            <v>David Carrasco</v>
          </cell>
          <cell r="C79" t="str">
            <v>Dallas</v>
          </cell>
          <cell r="D79">
            <v>0.65540540540000003</v>
          </cell>
          <cell r="E79">
            <v>0.72268907559999995</v>
          </cell>
          <cell r="F79">
            <v>3177.1428571000001</v>
          </cell>
          <cell r="G79">
            <v>0.86206896551723999</v>
          </cell>
          <cell r="H79">
            <v>0.82098765432098997</v>
          </cell>
          <cell r="I79">
            <v>0.63235294119999996</v>
          </cell>
          <cell r="J79">
            <v>148</v>
          </cell>
          <cell r="K79">
            <v>119</v>
          </cell>
          <cell r="L79">
            <v>84</v>
          </cell>
          <cell r="M79">
            <v>116</v>
          </cell>
          <cell r="N79">
            <v>808</v>
          </cell>
          <cell r="O79">
            <v>68</v>
          </cell>
        </row>
        <row r="80">
          <cell r="A80">
            <v>60400</v>
          </cell>
          <cell r="B80" t="str">
            <v>Gary</v>
          </cell>
          <cell r="C80" t="str">
            <v>Dallas</v>
          </cell>
          <cell r="D80">
            <v>0.7615606936</v>
          </cell>
          <cell r="E80">
            <v>0.71339563859999999</v>
          </cell>
          <cell r="F80">
            <v>4788.5714286000002</v>
          </cell>
          <cell r="G80">
            <v>0.83130434782608997</v>
          </cell>
          <cell r="H80">
            <v>0.78443920511956999</v>
          </cell>
          <cell r="I80">
            <v>0.61363636359999996</v>
          </cell>
          <cell r="J80">
            <v>692</v>
          </cell>
          <cell r="K80">
            <v>642</v>
          </cell>
          <cell r="L80">
            <v>436</v>
          </cell>
          <cell r="M80">
            <v>623</v>
          </cell>
          <cell r="N80">
            <v>2965</v>
          </cell>
          <cell r="O80">
            <v>396</v>
          </cell>
        </row>
        <row r="81">
          <cell r="A81">
            <v>60500</v>
          </cell>
          <cell r="B81" t="str">
            <v>Guthrie</v>
          </cell>
          <cell r="C81" t="str">
            <v>Dallas</v>
          </cell>
          <cell r="D81">
            <v>0.72486772489999995</v>
          </cell>
          <cell r="E81">
            <v>0.67836257310000003</v>
          </cell>
          <cell r="F81">
            <v>4146.4285713999998</v>
          </cell>
          <cell r="G81">
            <v>0.74842767295598001</v>
          </cell>
          <cell r="H81">
            <v>0.86937334510149999</v>
          </cell>
          <cell r="I81">
            <v>0.5769230769</v>
          </cell>
          <cell r="J81">
            <v>189</v>
          </cell>
          <cell r="K81">
            <v>171</v>
          </cell>
          <cell r="L81">
            <v>112</v>
          </cell>
          <cell r="M81">
            <v>166</v>
          </cell>
          <cell r="N81">
            <v>1133</v>
          </cell>
          <cell r="O81">
            <v>104</v>
          </cell>
        </row>
        <row r="82">
          <cell r="A82">
            <v>60600</v>
          </cell>
          <cell r="B82" t="str">
            <v>Laredo</v>
          </cell>
          <cell r="C82" t="str">
            <v>Dallas</v>
          </cell>
          <cell r="D82">
            <v>0.85714285710000004</v>
          </cell>
          <cell r="E82">
            <v>0.73913043479999996</v>
          </cell>
          <cell r="F82">
            <v>3834.2857143000001</v>
          </cell>
          <cell r="G82">
            <v>0.65625</v>
          </cell>
          <cell r="H82">
            <v>0.79500000000000004</v>
          </cell>
          <cell r="I82">
            <v>0.73913043479999996</v>
          </cell>
          <cell r="J82">
            <v>56</v>
          </cell>
          <cell r="K82">
            <v>69</v>
          </cell>
          <cell r="L82">
            <v>40</v>
          </cell>
          <cell r="M82">
            <v>66</v>
          </cell>
          <cell r="N82">
            <v>400</v>
          </cell>
          <cell r="O82">
            <v>46</v>
          </cell>
        </row>
        <row r="83">
          <cell r="A83">
            <v>60700</v>
          </cell>
          <cell r="B83" t="str">
            <v>Little Rock</v>
          </cell>
          <cell r="C83" t="str">
            <v>Dallas</v>
          </cell>
          <cell r="D83">
            <v>0.75221238940000001</v>
          </cell>
          <cell r="E83">
            <v>0.64210526320000005</v>
          </cell>
          <cell r="F83">
            <v>3837.5</v>
          </cell>
          <cell r="G83">
            <v>0.91111111111110998</v>
          </cell>
          <cell r="H83">
            <v>0.78698224852070997</v>
          </cell>
          <cell r="I83">
            <v>0.57377049179999995</v>
          </cell>
          <cell r="J83">
            <v>113</v>
          </cell>
          <cell r="K83">
            <v>95</v>
          </cell>
          <cell r="L83">
            <v>72</v>
          </cell>
          <cell r="M83">
            <v>92</v>
          </cell>
          <cell r="N83">
            <v>507</v>
          </cell>
          <cell r="O83">
            <v>61</v>
          </cell>
        </row>
        <row r="84">
          <cell r="A84">
            <v>60800</v>
          </cell>
          <cell r="B84" t="str">
            <v>North Texas</v>
          </cell>
          <cell r="C84" t="str">
            <v>Dallas</v>
          </cell>
          <cell r="D84">
            <v>0.77222222220000003</v>
          </cell>
          <cell r="E84">
            <v>0.73563218389999996</v>
          </cell>
          <cell r="F84">
            <v>4736.0428571000002</v>
          </cell>
          <cell r="G84">
            <v>0.87662337662337997</v>
          </cell>
          <cell r="H84">
            <v>0.82644628099174</v>
          </cell>
          <cell r="I84">
            <v>0.56521739130000004</v>
          </cell>
          <cell r="J84">
            <v>180</v>
          </cell>
          <cell r="K84">
            <v>174</v>
          </cell>
          <cell r="L84">
            <v>118</v>
          </cell>
          <cell r="M84">
            <v>172</v>
          </cell>
          <cell r="N84">
            <v>1088</v>
          </cell>
          <cell r="O84">
            <v>115</v>
          </cell>
        </row>
        <row r="85">
          <cell r="A85">
            <v>60900</v>
          </cell>
          <cell r="B85" t="str">
            <v>New Orleans</v>
          </cell>
          <cell r="C85" t="str">
            <v>Dallas</v>
          </cell>
          <cell r="D85">
            <v>0.70149253730000005</v>
          </cell>
          <cell r="E85">
            <v>0.78448275860000005</v>
          </cell>
          <cell r="F85">
            <v>4120.2857143000001</v>
          </cell>
          <cell r="G85">
            <v>0.87931034482758996</v>
          </cell>
          <cell r="H85">
            <v>0.84029484029484003</v>
          </cell>
          <cell r="I85">
            <v>0.61111111110000005</v>
          </cell>
          <cell r="J85">
            <v>134</v>
          </cell>
          <cell r="K85">
            <v>116</v>
          </cell>
          <cell r="L85">
            <v>82</v>
          </cell>
          <cell r="M85">
            <v>116</v>
          </cell>
          <cell r="N85">
            <v>407</v>
          </cell>
          <cell r="O85">
            <v>72</v>
          </cell>
        </row>
        <row r="86">
          <cell r="A86">
            <v>61000</v>
          </cell>
          <cell r="B86"/>
          <cell r="C86"/>
          <cell r="D86"/>
          <cell r="E86"/>
          <cell r="F86"/>
          <cell r="G86" t="str">
            <v>.</v>
          </cell>
          <cell r="H86" t="str">
            <v>.</v>
          </cell>
          <cell r="I86"/>
          <cell r="J86"/>
          <cell r="K86"/>
          <cell r="L86"/>
          <cell r="M86">
            <v>0</v>
          </cell>
          <cell r="N86">
            <v>0</v>
          </cell>
          <cell r="O86"/>
        </row>
        <row r="87">
          <cell r="A87">
            <v>61100</v>
          </cell>
          <cell r="B87" t="str">
            <v>Roswell</v>
          </cell>
          <cell r="C87" t="str">
            <v>Dallas</v>
          </cell>
          <cell r="D87">
            <v>0.7692307692</v>
          </cell>
          <cell r="E87">
            <v>0.7307692308</v>
          </cell>
          <cell r="F87">
            <v>4223.2857143000001</v>
          </cell>
          <cell r="G87">
            <v>0.82978723404254995</v>
          </cell>
          <cell r="H87">
            <v>0.85433070866142002</v>
          </cell>
          <cell r="I87">
            <v>0.62857142860000004</v>
          </cell>
          <cell r="J87">
            <v>52</v>
          </cell>
          <cell r="K87">
            <v>52</v>
          </cell>
          <cell r="L87">
            <v>34</v>
          </cell>
          <cell r="M87">
            <v>49</v>
          </cell>
          <cell r="N87">
            <v>254</v>
          </cell>
          <cell r="O87">
            <v>35</v>
          </cell>
        </row>
        <row r="88">
          <cell r="A88">
            <v>61200</v>
          </cell>
          <cell r="B88" t="str">
            <v>Shreveport</v>
          </cell>
          <cell r="C88" t="str">
            <v>Dallas</v>
          </cell>
          <cell r="D88">
            <v>0.71171171170000003</v>
          </cell>
          <cell r="E88">
            <v>0.65</v>
          </cell>
          <cell r="F88">
            <v>4076.6607143000001</v>
          </cell>
          <cell r="G88">
            <v>0.76666666666667005</v>
          </cell>
          <cell r="H88">
            <v>0.83712121212121005</v>
          </cell>
          <cell r="I88">
            <v>0.55263157890000003</v>
          </cell>
          <cell r="J88">
            <v>111</v>
          </cell>
          <cell r="K88">
            <v>120</v>
          </cell>
          <cell r="L88">
            <v>72</v>
          </cell>
          <cell r="M88">
            <v>120</v>
          </cell>
          <cell r="N88">
            <v>528</v>
          </cell>
          <cell r="O88">
            <v>76</v>
          </cell>
        </row>
        <row r="89">
          <cell r="A89">
            <v>61300</v>
          </cell>
          <cell r="B89" t="str">
            <v>Talking Leaves</v>
          </cell>
          <cell r="C89" t="str">
            <v>Dallas</v>
          </cell>
          <cell r="D89">
            <v>0.77659574470000003</v>
          </cell>
          <cell r="E89">
            <v>0.69620253160000001</v>
          </cell>
          <cell r="F89">
            <v>3626.4285713999998</v>
          </cell>
          <cell r="G89">
            <v>0.82666666666666999</v>
          </cell>
          <cell r="H89">
            <v>0.77209302325580997</v>
          </cell>
          <cell r="I89">
            <v>0.66666666669999997</v>
          </cell>
          <cell r="J89">
            <v>94</v>
          </cell>
          <cell r="K89">
            <v>79</v>
          </cell>
          <cell r="L89">
            <v>63</v>
          </cell>
          <cell r="M89">
            <v>75</v>
          </cell>
          <cell r="N89">
            <v>430</v>
          </cell>
          <cell r="O89">
            <v>39</v>
          </cell>
        </row>
        <row r="90">
          <cell r="A90">
            <v>61400</v>
          </cell>
          <cell r="B90"/>
          <cell r="C90"/>
          <cell r="D90"/>
          <cell r="E90"/>
          <cell r="F90"/>
          <cell r="G90" t="str">
            <v>.</v>
          </cell>
          <cell r="H90" t="str">
            <v>.</v>
          </cell>
          <cell r="I90"/>
          <cell r="J90"/>
          <cell r="K90"/>
          <cell r="L90"/>
          <cell r="M90">
            <v>0</v>
          </cell>
          <cell r="N90">
            <v>0</v>
          </cell>
          <cell r="O90"/>
        </row>
        <row r="91">
          <cell r="A91">
            <v>61500</v>
          </cell>
          <cell r="B91" t="str">
            <v>Tulsa</v>
          </cell>
          <cell r="C91" t="str">
            <v>Dallas</v>
          </cell>
          <cell r="D91">
            <v>0.82300884959999998</v>
          </cell>
          <cell r="E91">
            <v>0.73611111110000005</v>
          </cell>
          <cell r="F91">
            <v>5142.2142856999999</v>
          </cell>
          <cell r="G91">
            <v>0.77272727272727004</v>
          </cell>
          <cell r="H91">
            <v>0.81718061674009002</v>
          </cell>
          <cell r="I91">
            <v>0.59523809520000004</v>
          </cell>
          <cell r="J91">
            <v>113</v>
          </cell>
          <cell r="K91">
            <v>72</v>
          </cell>
          <cell r="L91">
            <v>76</v>
          </cell>
          <cell r="M91">
            <v>69</v>
          </cell>
          <cell r="N91">
            <v>454</v>
          </cell>
          <cell r="O91">
            <v>42</v>
          </cell>
        </row>
        <row r="92">
          <cell r="A92">
            <v>61600</v>
          </cell>
          <cell r="B92" t="str">
            <v>Carville</v>
          </cell>
          <cell r="C92" t="str">
            <v>Dallas</v>
          </cell>
          <cell r="D92">
            <v>0.66292134830000005</v>
          </cell>
          <cell r="E92">
            <v>0.51948051949999996</v>
          </cell>
          <cell r="F92">
            <v>2758.0114285999998</v>
          </cell>
          <cell r="G92">
            <v>0.85507246376811996</v>
          </cell>
          <cell r="H92">
            <v>0.77777777777778001</v>
          </cell>
          <cell r="I92">
            <v>0.5405405405</v>
          </cell>
          <cell r="J92">
            <v>89</v>
          </cell>
          <cell r="K92">
            <v>77</v>
          </cell>
          <cell r="L92">
            <v>45</v>
          </cell>
          <cell r="M92">
            <v>69</v>
          </cell>
          <cell r="N92">
            <v>288</v>
          </cell>
          <cell r="O92">
            <v>37</v>
          </cell>
        </row>
        <row r="93">
          <cell r="A93">
            <v>61700</v>
          </cell>
          <cell r="B93" t="str">
            <v>Wind River</v>
          </cell>
          <cell r="C93" t="str">
            <v>Dallas</v>
          </cell>
          <cell r="D93">
            <v>0.83783783779999998</v>
          </cell>
          <cell r="E93">
            <v>0.66197183100000001</v>
          </cell>
          <cell r="F93">
            <v>5257.1428570999997</v>
          </cell>
          <cell r="G93">
            <v>0.83582089552239003</v>
          </cell>
          <cell r="H93">
            <v>0.74481327800829999</v>
          </cell>
          <cell r="I93">
            <v>0.48979591839999997</v>
          </cell>
          <cell r="J93">
            <v>74</v>
          </cell>
          <cell r="K93">
            <v>71</v>
          </cell>
          <cell r="L93">
            <v>55</v>
          </cell>
          <cell r="M93">
            <v>71</v>
          </cell>
          <cell r="N93">
            <v>482</v>
          </cell>
          <cell r="O93">
            <v>49</v>
          </cell>
        </row>
        <row r="94">
          <cell r="A94">
            <v>70100</v>
          </cell>
          <cell r="B94" t="str">
            <v>Denison</v>
          </cell>
          <cell r="C94" t="str">
            <v>Chicago</v>
          </cell>
          <cell r="D94">
            <v>0.82170542639999999</v>
          </cell>
          <cell r="E94">
            <v>0.72727272730000003</v>
          </cell>
          <cell r="F94">
            <v>5120</v>
          </cell>
          <cell r="G94">
            <v>0.85436893203884001</v>
          </cell>
          <cell r="H94">
            <v>0.75395430579964995</v>
          </cell>
          <cell r="I94">
            <v>0.60606060610000001</v>
          </cell>
          <cell r="J94">
            <v>129</v>
          </cell>
          <cell r="K94">
            <v>110</v>
          </cell>
          <cell r="L94">
            <v>91</v>
          </cell>
          <cell r="M94">
            <v>110</v>
          </cell>
          <cell r="N94">
            <v>569</v>
          </cell>
          <cell r="O94">
            <v>66</v>
          </cell>
        </row>
        <row r="95">
          <cell r="A95">
            <v>70200</v>
          </cell>
          <cell r="B95" t="str">
            <v>Excelsior Springs</v>
          </cell>
          <cell r="C95" t="str">
            <v>Chicago</v>
          </cell>
          <cell r="D95">
            <v>0.81767955800000003</v>
          </cell>
          <cell r="E95">
            <v>0.71604938269999996</v>
          </cell>
          <cell r="F95">
            <v>4778.5714286000002</v>
          </cell>
          <cell r="G95">
            <v>0.79470198675496995</v>
          </cell>
          <cell r="H95">
            <v>0.80764904386951997</v>
          </cell>
          <cell r="I95">
            <v>0.63829787230000001</v>
          </cell>
          <cell r="J95">
            <v>181</v>
          </cell>
          <cell r="K95">
            <v>162</v>
          </cell>
          <cell r="L95">
            <v>134</v>
          </cell>
          <cell r="M95">
            <v>163</v>
          </cell>
          <cell r="N95">
            <v>888</v>
          </cell>
          <cell r="O95">
            <v>94</v>
          </cell>
        </row>
        <row r="96">
          <cell r="A96">
            <v>70300</v>
          </cell>
          <cell r="B96" t="str">
            <v>Mingo</v>
          </cell>
          <cell r="C96" t="str">
            <v>Chicago</v>
          </cell>
          <cell r="D96">
            <v>0.77777777780000001</v>
          </cell>
          <cell r="E96">
            <v>0.59722222219999999</v>
          </cell>
          <cell r="F96">
            <v>4201.4285713999998</v>
          </cell>
          <cell r="G96">
            <v>0.80281690140844997</v>
          </cell>
          <cell r="H96">
            <v>0.87244897959183998</v>
          </cell>
          <cell r="I96">
            <v>0.5</v>
          </cell>
          <cell r="J96">
            <v>54</v>
          </cell>
          <cell r="K96">
            <v>72</v>
          </cell>
          <cell r="L96">
            <v>40</v>
          </cell>
          <cell r="M96">
            <v>72</v>
          </cell>
          <cell r="N96">
            <v>196</v>
          </cell>
          <cell r="O96">
            <v>42</v>
          </cell>
        </row>
        <row r="97">
          <cell r="A97">
            <v>70400</v>
          </cell>
          <cell r="B97" t="str">
            <v>Pine Ridge</v>
          </cell>
          <cell r="C97" t="str">
            <v>Chicago</v>
          </cell>
          <cell r="D97">
            <v>0.71014492750000002</v>
          </cell>
          <cell r="E97">
            <v>0.6923076923</v>
          </cell>
          <cell r="F97">
            <v>5661.2571429</v>
          </cell>
          <cell r="G97">
            <v>0.82</v>
          </cell>
          <cell r="H97">
            <v>0.87205387205386997</v>
          </cell>
          <cell r="I97">
            <v>0.73333333329999995</v>
          </cell>
          <cell r="J97">
            <v>69</v>
          </cell>
          <cell r="K97">
            <v>52</v>
          </cell>
          <cell r="L97">
            <v>47</v>
          </cell>
          <cell r="M97">
            <v>50</v>
          </cell>
          <cell r="N97">
            <v>297</v>
          </cell>
          <cell r="O97">
            <v>30</v>
          </cell>
        </row>
        <row r="98">
          <cell r="A98">
            <v>70500</v>
          </cell>
          <cell r="B98" t="str">
            <v>St Louis</v>
          </cell>
          <cell r="C98" t="str">
            <v>Chicago</v>
          </cell>
          <cell r="D98">
            <v>0.81818181820000002</v>
          </cell>
          <cell r="E98">
            <v>0.70895522389999999</v>
          </cell>
          <cell r="F98">
            <v>4963.75</v>
          </cell>
          <cell r="G98">
            <v>0.84166666666667</v>
          </cell>
          <cell r="H98">
            <v>0.80045351473922999</v>
          </cell>
          <cell r="I98">
            <v>0.6</v>
          </cell>
          <cell r="J98">
            <v>143</v>
          </cell>
          <cell r="K98">
            <v>134</v>
          </cell>
          <cell r="L98">
            <v>103</v>
          </cell>
          <cell r="M98">
            <v>129</v>
          </cell>
          <cell r="N98">
            <v>881</v>
          </cell>
          <cell r="O98">
            <v>95</v>
          </cell>
        </row>
        <row r="99">
          <cell r="A99">
            <v>70600</v>
          </cell>
          <cell r="B99" t="str">
            <v>Flint Hills</v>
          </cell>
          <cell r="C99" t="str">
            <v>Chicago</v>
          </cell>
          <cell r="D99">
            <v>0.8316831683</v>
          </cell>
          <cell r="E99">
            <v>0.75641025640000004</v>
          </cell>
          <cell r="F99">
            <v>3672.2857143000001</v>
          </cell>
          <cell r="G99">
            <v>0.88732394366196998</v>
          </cell>
          <cell r="H99">
            <v>0.83701657458564005</v>
          </cell>
          <cell r="I99">
            <v>0.49122807019999998</v>
          </cell>
          <cell r="J99">
            <v>101</v>
          </cell>
          <cell r="K99">
            <v>78</v>
          </cell>
          <cell r="L99">
            <v>70</v>
          </cell>
          <cell r="M99">
            <v>74</v>
          </cell>
          <cell r="N99">
            <v>362</v>
          </cell>
          <cell r="O99">
            <v>57</v>
          </cell>
        </row>
        <row r="100">
          <cell r="A100">
            <v>80100</v>
          </cell>
          <cell r="B100" t="str">
            <v>Anaconda</v>
          </cell>
          <cell r="C100" t="str">
            <v>Dallas</v>
          </cell>
          <cell r="D100">
            <v>0.8125</v>
          </cell>
          <cell r="E100">
            <v>0.75531914889999996</v>
          </cell>
          <cell r="F100">
            <v>5257.1428570999997</v>
          </cell>
          <cell r="G100">
            <v>0.78313253012048001</v>
          </cell>
          <cell r="H100">
            <v>0.85093167701863004</v>
          </cell>
          <cell r="I100">
            <v>0.72058823530000005</v>
          </cell>
          <cell r="J100">
            <v>80</v>
          </cell>
          <cell r="K100">
            <v>94</v>
          </cell>
          <cell r="L100">
            <v>58</v>
          </cell>
          <cell r="M100">
            <v>92</v>
          </cell>
          <cell r="N100">
            <v>322</v>
          </cell>
          <cell r="O100">
            <v>68</v>
          </cell>
        </row>
        <row r="101">
          <cell r="A101">
            <v>80200</v>
          </cell>
          <cell r="B101" t="str">
            <v>Boxelder</v>
          </cell>
          <cell r="C101" t="str">
            <v>Dallas</v>
          </cell>
          <cell r="D101">
            <v>0.68</v>
          </cell>
          <cell r="E101">
            <v>0.66666666669999997</v>
          </cell>
          <cell r="F101">
            <v>5279.4857142999999</v>
          </cell>
          <cell r="G101">
            <v>0.66666666666666996</v>
          </cell>
          <cell r="H101">
            <v>0.87551867219917001</v>
          </cell>
          <cell r="I101">
            <v>0.72727272730000003</v>
          </cell>
          <cell r="J101">
            <v>50</v>
          </cell>
          <cell r="K101">
            <v>45</v>
          </cell>
          <cell r="L101">
            <v>29</v>
          </cell>
          <cell r="M101">
            <v>45</v>
          </cell>
          <cell r="N101">
            <v>241</v>
          </cell>
          <cell r="O101">
            <v>22</v>
          </cell>
        </row>
        <row r="102">
          <cell r="A102">
            <v>80300</v>
          </cell>
          <cell r="B102" t="str">
            <v>Clearfield</v>
          </cell>
          <cell r="C102" t="str">
            <v>Dallas</v>
          </cell>
          <cell r="D102">
            <v>0.80095923260000002</v>
          </cell>
          <cell r="E102">
            <v>0.75</v>
          </cell>
          <cell r="F102">
            <v>5490</v>
          </cell>
          <cell r="G102">
            <v>0.87267904509284</v>
          </cell>
          <cell r="H102">
            <v>0.75810473815460999</v>
          </cell>
          <cell r="I102">
            <v>0.63671875</v>
          </cell>
          <cell r="J102">
            <v>417</v>
          </cell>
          <cell r="K102">
            <v>384</v>
          </cell>
          <cell r="L102">
            <v>292</v>
          </cell>
          <cell r="M102">
            <v>379</v>
          </cell>
          <cell r="N102">
            <v>2008</v>
          </cell>
          <cell r="O102">
            <v>256</v>
          </cell>
        </row>
        <row r="103">
          <cell r="A103">
            <v>80400</v>
          </cell>
          <cell r="B103" t="str">
            <v>Collbran</v>
          </cell>
          <cell r="C103" t="str">
            <v>Dallas</v>
          </cell>
          <cell r="D103">
            <v>0.79710144930000004</v>
          </cell>
          <cell r="E103">
            <v>0.796875</v>
          </cell>
          <cell r="F103">
            <v>5142.8571429000003</v>
          </cell>
          <cell r="G103">
            <v>0.86666666666667003</v>
          </cell>
          <cell r="H103">
            <v>0.84149855907781002</v>
          </cell>
          <cell r="I103">
            <v>0.63829787230000001</v>
          </cell>
          <cell r="J103">
            <v>69</v>
          </cell>
          <cell r="K103">
            <v>64</v>
          </cell>
          <cell r="L103">
            <v>45</v>
          </cell>
          <cell r="M103">
            <v>61</v>
          </cell>
          <cell r="N103">
            <v>344</v>
          </cell>
          <cell r="O103">
            <v>47</v>
          </cell>
        </row>
        <row r="104">
          <cell r="A104">
            <v>80500</v>
          </cell>
          <cell r="B104" t="str">
            <v>Kicking Horse</v>
          </cell>
          <cell r="C104" t="str">
            <v>Dallas</v>
          </cell>
          <cell r="D104">
            <v>0.6923076923</v>
          </cell>
          <cell r="E104">
            <v>0.57777777779999995</v>
          </cell>
          <cell r="F104">
            <v>3638.2914286</v>
          </cell>
          <cell r="G104">
            <v>0.82051282051282004</v>
          </cell>
          <cell r="H104">
            <v>0.4</v>
          </cell>
          <cell r="I104">
            <v>0.52380952380000001</v>
          </cell>
          <cell r="J104">
            <v>26</v>
          </cell>
          <cell r="K104">
            <v>45</v>
          </cell>
          <cell r="L104">
            <v>17</v>
          </cell>
          <cell r="M104">
            <v>43</v>
          </cell>
          <cell r="N104">
            <v>5</v>
          </cell>
          <cell r="O104">
            <v>21</v>
          </cell>
        </row>
        <row r="105">
          <cell r="A105">
            <v>80600</v>
          </cell>
          <cell r="B105" t="str">
            <v>Trapper Creek</v>
          </cell>
          <cell r="C105" t="str">
            <v>Dallas</v>
          </cell>
          <cell r="D105">
            <v>0.82051282049999996</v>
          </cell>
          <cell r="E105">
            <v>0.78260869570000002</v>
          </cell>
          <cell r="F105">
            <v>5411.0571429000001</v>
          </cell>
          <cell r="G105">
            <v>0.88888888888888995</v>
          </cell>
          <cell r="H105">
            <v>0.83045977011493999</v>
          </cell>
          <cell r="I105">
            <v>0.68085106380000004</v>
          </cell>
          <cell r="J105">
            <v>78</v>
          </cell>
          <cell r="K105">
            <v>69</v>
          </cell>
          <cell r="L105">
            <v>58</v>
          </cell>
          <cell r="M105">
            <v>66</v>
          </cell>
          <cell r="N105">
            <v>347</v>
          </cell>
          <cell r="O105">
            <v>47</v>
          </cell>
        </row>
        <row r="106">
          <cell r="A106">
            <v>80700</v>
          </cell>
          <cell r="B106" t="str">
            <v>Weber Basin</v>
          </cell>
          <cell r="C106" t="str">
            <v>Dallas</v>
          </cell>
          <cell r="D106">
            <v>0.81355932200000003</v>
          </cell>
          <cell r="E106">
            <v>0.7115384615</v>
          </cell>
          <cell r="F106">
            <v>4930.3428571000004</v>
          </cell>
          <cell r="G106">
            <v>0.77083333333333004</v>
          </cell>
          <cell r="H106">
            <v>0.85423728813558997</v>
          </cell>
          <cell r="I106">
            <v>0.51428571430000003</v>
          </cell>
          <cell r="J106">
            <v>59</v>
          </cell>
          <cell r="K106">
            <v>52</v>
          </cell>
          <cell r="L106">
            <v>44</v>
          </cell>
          <cell r="M106">
            <v>52</v>
          </cell>
          <cell r="N106">
            <v>294</v>
          </cell>
          <cell r="O106">
            <v>35</v>
          </cell>
        </row>
        <row r="107">
          <cell r="A107">
            <v>80800</v>
          </cell>
          <cell r="B107" t="str">
            <v>Quentin Burdick</v>
          </cell>
          <cell r="C107" t="str">
            <v>Dallas</v>
          </cell>
          <cell r="D107">
            <v>0.8125</v>
          </cell>
          <cell r="E107">
            <v>0.72307692310000005</v>
          </cell>
          <cell r="F107">
            <v>3271.5</v>
          </cell>
          <cell r="G107">
            <v>0.79310344827585999</v>
          </cell>
          <cell r="H107">
            <v>0.85915492957745998</v>
          </cell>
          <cell r="I107">
            <v>0.60465116279999997</v>
          </cell>
          <cell r="J107">
            <v>64</v>
          </cell>
          <cell r="K107">
            <v>65</v>
          </cell>
          <cell r="L107">
            <v>45</v>
          </cell>
          <cell r="M107">
            <v>62</v>
          </cell>
          <cell r="N107">
            <v>355</v>
          </cell>
          <cell r="O107">
            <v>43</v>
          </cell>
        </row>
        <row r="108">
          <cell r="A108">
            <v>90100</v>
          </cell>
          <cell r="B108" t="str">
            <v>Hawaii</v>
          </cell>
          <cell r="C108" t="str">
            <v>San Francisco</v>
          </cell>
          <cell r="D108">
            <v>0.67346938779999999</v>
          </cell>
          <cell r="E108">
            <v>0.83870967740000002</v>
          </cell>
          <cell r="F108">
            <v>5600</v>
          </cell>
          <cell r="G108">
            <v>0.82758620689655005</v>
          </cell>
          <cell r="H108">
            <v>0.76376146788990995</v>
          </cell>
          <cell r="I108">
            <v>0.83333333330000003</v>
          </cell>
          <cell r="J108">
            <v>49</v>
          </cell>
          <cell r="K108">
            <v>31</v>
          </cell>
          <cell r="L108">
            <v>29</v>
          </cell>
          <cell r="M108">
            <v>30</v>
          </cell>
          <cell r="N108">
            <v>436</v>
          </cell>
          <cell r="O108">
            <v>18</v>
          </cell>
        </row>
        <row r="109">
          <cell r="A109">
            <v>90200</v>
          </cell>
          <cell r="B109" t="str">
            <v>Inland Empire</v>
          </cell>
          <cell r="C109" t="str">
            <v>San Francisco</v>
          </cell>
          <cell r="D109">
            <v>0.78151260499999997</v>
          </cell>
          <cell r="E109">
            <v>0.78640776700000004</v>
          </cell>
          <cell r="F109">
            <v>3120</v>
          </cell>
          <cell r="G109">
            <v>0.91578947368421004</v>
          </cell>
          <cell r="H109">
            <v>0.72168905950095996</v>
          </cell>
          <cell r="I109">
            <v>0.54716981129999998</v>
          </cell>
          <cell r="J109">
            <v>119</v>
          </cell>
          <cell r="K109">
            <v>103</v>
          </cell>
          <cell r="L109">
            <v>73</v>
          </cell>
          <cell r="M109">
            <v>103</v>
          </cell>
          <cell r="N109">
            <v>521</v>
          </cell>
          <cell r="O109">
            <v>53</v>
          </cell>
        </row>
        <row r="110">
          <cell r="A110">
            <v>90300</v>
          </cell>
          <cell r="B110" t="str">
            <v>Los Angeles</v>
          </cell>
          <cell r="C110" t="str">
            <v>San Francisco</v>
          </cell>
          <cell r="D110">
            <v>0.73039215690000003</v>
          </cell>
          <cell r="E110">
            <v>0.68367346939999996</v>
          </cell>
          <cell r="F110">
            <v>5785.7142856999999</v>
          </cell>
          <cell r="G110">
            <v>0.80405405405404995</v>
          </cell>
          <cell r="H110">
            <v>0.77541899441341</v>
          </cell>
          <cell r="I110">
            <v>0.68867924530000002</v>
          </cell>
          <cell r="J110">
            <v>204</v>
          </cell>
          <cell r="K110">
            <v>196</v>
          </cell>
          <cell r="L110">
            <v>123</v>
          </cell>
          <cell r="M110">
            <v>191</v>
          </cell>
          <cell r="N110">
            <v>895</v>
          </cell>
          <cell r="O110">
            <v>106</v>
          </cell>
        </row>
        <row r="111">
          <cell r="A111">
            <v>90400</v>
          </cell>
          <cell r="B111" t="str">
            <v>Phoenix</v>
          </cell>
          <cell r="C111" t="str">
            <v>San Francisco</v>
          </cell>
          <cell r="D111">
            <v>0.75177304960000002</v>
          </cell>
          <cell r="E111">
            <v>0.674796748</v>
          </cell>
          <cell r="F111">
            <v>5050.5</v>
          </cell>
          <cell r="G111">
            <v>0.87735849056603998</v>
          </cell>
          <cell r="H111">
            <v>0.81536189069424003</v>
          </cell>
          <cell r="I111">
            <v>0.62318840580000001</v>
          </cell>
          <cell r="J111">
            <v>141</v>
          </cell>
          <cell r="K111">
            <v>123</v>
          </cell>
          <cell r="L111">
            <v>89</v>
          </cell>
          <cell r="M111">
            <v>117</v>
          </cell>
          <cell r="N111">
            <v>676</v>
          </cell>
          <cell r="O111">
            <v>69</v>
          </cell>
        </row>
        <row r="112">
          <cell r="A112">
            <v>90500</v>
          </cell>
          <cell r="B112" t="str">
            <v>Sacramento</v>
          </cell>
          <cell r="C112" t="str">
            <v>San Francisco</v>
          </cell>
          <cell r="D112">
            <v>0.67647058819999994</v>
          </cell>
          <cell r="E112">
            <v>0.64285714289999996</v>
          </cell>
          <cell r="F112">
            <v>5867.8571429000003</v>
          </cell>
          <cell r="G112">
            <v>0.78260869565216995</v>
          </cell>
          <cell r="H112">
            <v>0.83408071748878998</v>
          </cell>
          <cell r="I112">
            <v>0.60294117650000001</v>
          </cell>
          <cell r="J112">
            <v>136</v>
          </cell>
          <cell r="K112">
            <v>112</v>
          </cell>
          <cell r="L112">
            <v>72</v>
          </cell>
          <cell r="M112">
            <v>109</v>
          </cell>
          <cell r="N112">
            <v>669</v>
          </cell>
          <cell r="O112">
            <v>68</v>
          </cell>
        </row>
        <row r="113">
          <cell r="A113">
            <v>90600</v>
          </cell>
          <cell r="B113" t="str">
            <v>San Diego</v>
          </cell>
          <cell r="C113" t="str">
            <v>San Francisco</v>
          </cell>
          <cell r="D113">
            <v>0.75609756100000003</v>
          </cell>
          <cell r="E113">
            <v>0.684729064</v>
          </cell>
          <cell r="F113">
            <v>6205.7142856999999</v>
          </cell>
          <cell r="G113">
            <v>0.92528735632184</v>
          </cell>
          <cell r="H113">
            <v>0.77013752455796003</v>
          </cell>
          <cell r="I113">
            <v>0.65289256200000001</v>
          </cell>
          <cell r="J113">
            <v>205</v>
          </cell>
          <cell r="K113">
            <v>203</v>
          </cell>
          <cell r="L113">
            <v>130</v>
          </cell>
          <cell r="M113">
            <v>184</v>
          </cell>
          <cell r="N113">
            <v>1018</v>
          </cell>
          <cell r="O113">
            <v>121</v>
          </cell>
        </row>
        <row r="114">
          <cell r="A114">
            <v>90700</v>
          </cell>
          <cell r="B114" t="str">
            <v>San Jose</v>
          </cell>
          <cell r="C114" t="str">
            <v>San Francisco</v>
          </cell>
          <cell r="D114">
            <v>0.75539568349999997</v>
          </cell>
          <cell r="E114">
            <v>0.7295081967</v>
          </cell>
          <cell r="F114">
            <v>5487.1428570999997</v>
          </cell>
          <cell r="G114">
            <v>0.83838383838384001</v>
          </cell>
          <cell r="H114">
            <v>0.82063492063492005</v>
          </cell>
          <cell r="I114">
            <v>0.66666666669999997</v>
          </cell>
          <cell r="J114">
            <v>139</v>
          </cell>
          <cell r="K114">
            <v>122</v>
          </cell>
          <cell r="L114">
            <v>89</v>
          </cell>
          <cell r="M114">
            <v>119</v>
          </cell>
          <cell r="N114">
            <v>631</v>
          </cell>
          <cell r="O114">
            <v>81</v>
          </cell>
        </row>
        <row r="115">
          <cell r="A115">
            <v>90800</v>
          </cell>
          <cell r="B115" t="str">
            <v>Sierra Nevada</v>
          </cell>
          <cell r="C115" t="str">
            <v>San Francisco</v>
          </cell>
          <cell r="D115">
            <v>0.76649746190000001</v>
          </cell>
          <cell r="E115">
            <v>0.75974025970000003</v>
          </cell>
          <cell r="F115">
            <v>4919</v>
          </cell>
          <cell r="G115">
            <v>0.83802816901407995</v>
          </cell>
          <cell r="H115">
            <v>0.76273148148147996</v>
          </cell>
          <cell r="I115">
            <v>0.62626262629999996</v>
          </cell>
          <cell r="J115">
            <v>197</v>
          </cell>
          <cell r="K115">
            <v>154</v>
          </cell>
          <cell r="L115">
            <v>132</v>
          </cell>
          <cell r="M115">
            <v>153</v>
          </cell>
          <cell r="N115">
            <v>864</v>
          </cell>
          <cell r="O115">
            <v>99</v>
          </cell>
        </row>
        <row r="116">
          <cell r="A116">
            <v>90900</v>
          </cell>
          <cell r="B116" t="str">
            <v>Treasure Island</v>
          </cell>
          <cell r="C116" t="str">
            <v>San Francisco</v>
          </cell>
          <cell r="D116">
            <v>0.74838709680000004</v>
          </cell>
          <cell r="E116">
            <v>0.66887417220000001</v>
          </cell>
          <cell r="F116">
            <v>5850</v>
          </cell>
          <cell r="G116">
            <v>0.86153846153846003</v>
          </cell>
          <cell r="H116">
            <v>0.81397849462366001</v>
          </cell>
          <cell r="I116">
            <v>0.64772727269999997</v>
          </cell>
          <cell r="J116">
            <v>155</v>
          </cell>
          <cell r="K116">
            <v>151</v>
          </cell>
          <cell r="L116">
            <v>107</v>
          </cell>
          <cell r="M116">
            <v>150</v>
          </cell>
          <cell r="N116">
            <v>930</v>
          </cell>
          <cell r="O116">
            <v>88</v>
          </cell>
        </row>
        <row r="117">
          <cell r="A117">
            <v>91000</v>
          </cell>
          <cell r="B117" t="str">
            <v>Fred G. Acosta</v>
          </cell>
          <cell r="C117" t="str">
            <v>San Francisco</v>
          </cell>
          <cell r="D117">
            <v>0.75892857140000003</v>
          </cell>
          <cell r="E117">
            <v>0.70212765960000001</v>
          </cell>
          <cell r="F117">
            <v>5520</v>
          </cell>
          <cell r="G117">
            <v>0.93023255813953998</v>
          </cell>
          <cell r="H117">
            <v>0.82435129740518998</v>
          </cell>
          <cell r="I117">
            <v>0.61224489800000004</v>
          </cell>
          <cell r="J117">
            <v>112</v>
          </cell>
          <cell r="K117">
            <v>94</v>
          </cell>
          <cell r="L117">
            <v>79</v>
          </cell>
          <cell r="M117">
            <v>88</v>
          </cell>
          <cell r="N117">
            <v>501</v>
          </cell>
          <cell r="O117">
            <v>49</v>
          </cell>
        </row>
        <row r="118">
          <cell r="A118">
            <v>91100</v>
          </cell>
          <cell r="B118" t="str">
            <v>Long Beach</v>
          </cell>
          <cell r="C118" t="str">
            <v>San Francisco</v>
          </cell>
          <cell r="D118">
            <v>0.73148148150000003</v>
          </cell>
          <cell r="E118">
            <v>0.6956521739</v>
          </cell>
          <cell r="F118">
            <v>4468.5714286000002</v>
          </cell>
          <cell r="G118">
            <v>0.88405797101449002</v>
          </cell>
          <cell r="H118">
            <v>0.77280858676207997</v>
          </cell>
          <cell r="I118">
            <v>0.62711864409999996</v>
          </cell>
          <cell r="J118">
            <v>108</v>
          </cell>
          <cell r="K118">
            <v>92</v>
          </cell>
          <cell r="L118">
            <v>71</v>
          </cell>
          <cell r="M118">
            <v>88</v>
          </cell>
          <cell r="N118">
            <v>558</v>
          </cell>
          <cell r="O118">
            <v>59</v>
          </cell>
        </row>
        <row r="119">
          <cell r="A119">
            <v>100100</v>
          </cell>
          <cell r="B119" t="str">
            <v>Angell</v>
          </cell>
          <cell r="C119" t="str">
            <v>San Francisco</v>
          </cell>
          <cell r="D119">
            <v>0.7746478873</v>
          </cell>
          <cell r="E119">
            <v>0.74074074069999996</v>
          </cell>
          <cell r="F119">
            <v>5487.1428570999997</v>
          </cell>
          <cell r="G119">
            <v>0.86792452830189004</v>
          </cell>
          <cell r="H119">
            <v>0.51851851851852004</v>
          </cell>
          <cell r="I119">
            <v>0.57575757579999998</v>
          </cell>
          <cell r="J119">
            <v>71</v>
          </cell>
          <cell r="K119">
            <v>54</v>
          </cell>
          <cell r="L119">
            <v>52</v>
          </cell>
          <cell r="M119">
            <v>54</v>
          </cell>
          <cell r="N119">
            <v>243</v>
          </cell>
          <cell r="O119">
            <v>33</v>
          </cell>
        </row>
        <row r="120">
          <cell r="A120">
            <v>100200</v>
          </cell>
          <cell r="B120" t="str">
            <v>Cascades</v>
          </cell>
          <cell r="C120" t="str">
            <v>San Francisco</v>
          </cell>
          <cell r="D120">
            <v>0.75</v>
          </cell>
          <cell r="E120">
            <v>0.5</v>
          </cell>
          <cell r="F120">
            <v>1845.625</v>
          </cell>
          <cell r="G120">
            <v>1</v>
          </cell>
          <cell r="H120">
            <v>0.17039106145251001</v>
          </cell>
          <cell r="I120"/>
          <cell r="J120">
            <v>20</v>
          </cell>
          <cell r="K120">
            <v>4</v>
          </cell>
          <cell r="L120">
            <v>8</v>
          </cell>
          <cell r="M120">
            <v>2</v>
          </cell>
          <cell r="N120">
            <v>358</v>
          </cell>
          <cell r="O120">
            <v>3</v>
          </cell>
        </row>
        <row r="121">
          <cell r="A121">
            <v>100300</v>
          </cell>
          <cell r="B121" t="str">
            <v>Columbia Basin</v>
          </cell>
          <cell r="C121" t="str">
            <v>San Francisco</v>
          </cell>
          <cell r="D121">
            <v>0.81609195400000001</v>
          </cell>
          <cell r="E121">
            <v>0.7191011236</v>
          </cell>
          <cell r="F121">
            <v>4719</v>
          </cell>
          <cell r="G121">
            <v>0.88505747126436995</v>
          </cell>
          <cell r="H121">
            <v>0.83823529411764996</v>
          </cell>
          <cell r="I121">
            <v>0.62068965519999997</v>
          </cell>
          <cell r="J121">
            <v>87</v>
          </cell>
          <cell r="K121">
            <v>89</v>
          </cell>
          <cell r="L121">
            <v>63</v>
          </cell>
          <cell r="M121">
            <v>87</v>
          </cell>
          <cell r="N121">
            <v>408</v>
          </cell>
          <cell r="O121">
            <v>58</v>
          </cell>
        </row>
        <row r="122">
          <cell r="A122">
            <v>100400</v>
          </cell>
          <cell r="B122" t="str">
            <v>Curlew</v>
          </cell>
          <cell r="C122" t="str">
            <v>San Francisco</v>
          </cell>
          <cell r="D122">
            <v>0.73684210530000005</v>
          </cell>
          <cell r="E122">
            <v>0.66666666669999997</v>
          </cell>
          <cell r="F122">
            <v>6308.5714286000002</v>
          </cell>
          <cell r="G122">
            <v>0.89583333333333004</v>
          </cell>
          <cell r="H122">
            <v>0.83333333333333004</v>
          </cell>
          <cell r="I122">
            <v>0.68965517239999996</v>
          </cell>
          <cell r="J122">
            <v>57</v>
          </cell>
          <cell r="K122">
            <v>48</v>
          </cell>
          <cell r="L122">
            <v>37</v>
          </cell>
          <cell r="M122">
            <v>48</v>
          </cell>
          <cell r="N122">
            <v>234</v>
          </cell>
          <cell r="O122">
            <v>29</v>
          </cell>
        </row>
        <row r="123">
          <cell r="A123">
            <v>100500</v>
          </cell>
          <cell r="B123" t="str">
            <v>Fort Simcoe</v>
          </cell>
          <cell r="C123" t="str">
            <v>San Francisco</v>
          </cell>
          <cell r="D123">
            <v>0.63888888889999995</v>
          </cell>
          <cell r="E123">
            <v>0.81081081079999995</v>
          </cell>
          <cell r="F123">
            <v>5864.7857143000001</v>
          </cell>
          <cell r="G123">
            <v>0.86111111111111005</v>
          </cell>
          <cell r="H123">
            <v>0.77840909090909005</v>
          </cell>
          <cell r="I123">
            <v>0.56521739130000004</v>
          </cell>
          <cell r="J123">
            <v>36</v>
          </cell>
          <cell r="K123">
            <v>37</v>
          </cell>
          <cell r="L123">
            <v>22</v>
          </cell>
          <cell r="M123">
            <v>36</v>
          </cell>
          <cell r="N123">
            <v>176</v>
          </cell>
          <cell r="O123">
            <v>23</v>
          </cell>
        </row>
        <row r="124">
          <cell r="A124">
            <v>100600</v>
          </cell>
          <cell r="B124" t="str">
            <v>Centennial</v>
          </cell>
          <cell r="C124" t="str">
            <v>San Francisco</v>
          </cell>
          <cell r="D124">
            <v>0.78947368419999997</v>
          </cell>
          <cell r="E124">
            <v>0.74418604649999998</v>
          </cell>
          <cell r="F124">
            <v>6308.5714286000002</v>
          </cell>
          <cell r="G124">
            <v>0.86250000000000004</v>
          </cell>
          <cell r="H124">
            <v>0.82251082251081997</v>
          </cell>
          <cell r="I124">
            <v>0.69090909089999997</v>
          </cell>
          <cell r="J124">
            <v>76</v>
          </cell>
          <cell r="K124">
            <v>86</v>
          </cell>
          <cell r="L124">
            <v>52</v>
          </cell>
          <cell r="M124">
            <v>86</v>
          </cell>
          <cell r="N124">
            <v>231</v>
          </cell>
          <cell r="O124">
            <v>55</v>
          </cell>
        </row>
        <row r="125">
          <cell r="A125">
            <v>100700</v>
          </cell>
          <cell r="B125" t="str">
            <v>Springdale</v>
          </cell>
          <cell r="C125" t="str">
            <v>San Francisco</v>
          </cell>
          <cell r="D125">
            <v>0.8076923077</v>
          </cell>
          <cell r="E125">
            <v>0.75308641980000002</v>
          </cell>
          <cell r="F125">
            <v>5964.9514286000003</v>
          </cell>
          <cell r="G125">
            <v>0.90123456790123002</v>
          </cell>
          <cell r="H125">
            <v>0.77945619335347005</v>
          </cell>
          <cell r="I125">
            <v>0.63636363640000004</v>
          </cell>
          <cell r="J125">
            <v>78</v>
          </cell>
          <cell r="K125">
            <v>81</v>
          </cell>
          <cell r="L125">
            <v>58</v>
          </cell>
          <cell r="M125">
            <v>81</v>
          </cell>
          <cell r="N125">
            <v>331</v>
          </cell>
          <cell r="O125">
            <v>44</v>
          </cell>
        </row>
        <row r="126">
          <cell r="A126">
            <v>100800</v>
          </cell>
          <cell r="B126" t="str">
            <v>Timber Lake</v>
          </cell>
          <cell r="C126" t="str">
            <v>San Francisco</v>
          </cell>
          <cell r="D126">
            <v>0.74647887319999995</v>
          </cell>
          <cell r="E126">
            <v>0.65517241380000002</v>
          </cell>
          <cell r="F126">
            <v>3814.9642856999999</v>
          </cell>
          <cell r="G126">
            <v>0.83928571428570997</v>
          </cell>
          <cell r="H126">
            <v>0.66853932584270004</v>
          </cell>
          <cell r="I126">
            <v>0.7</v>
          </cell>
          <cell r="J126">
            <v>71</v>
          </cell>
          <cell r="K126">
            <v>58</v>
          </cell>
          <cell r="L126">
            <v>44</v>
          </cell>
          <cell r="M126">
            <v>56</v>
          </cell>
          <cell r="N126">
            <v>356</v>
          </cell>
          <cell r="O126">
            <v>30</v>
          </cell>
        </row>
        <row r="127">
          <cell r="A127">
            <v>100900</v>
          </cell>
          <cell r="B127" t="str">
            <v>Tongue Point</v>
          </cell>
          <cell r="C127" t="str">
            <v>San Francisco</v>
          </cell>
          <cell r="D127">
            <v>0.73684210530000005</v>
          </cell>
          <cell r="E127">
            <v>0.72151898729999997</v>
          </cell>
          <cell r="F127">
            <v>6250.3571429000003</v>
          </cell>
          <cell r="G127">
            <v>0.8972602739726</v>
          </cell>
          <cell r="H127">
            <v>0.84544253632761002</v>
          </cell>
          <cell r="I127">
            <v>0.7</v>
          </cell>
          <cell r="J127">
            <v>171</v>
          </cell>
          <cell r="K127">
            <v>158</v>
          </cell>
          <cell r="L127">
            <v>111</v>
          </cell>
          <cell r="M127">
            <v>153</v>
          </cell>
          <cell r="N127">
            <v>757</v>
          </cell>
          <cell r="O127">
            <v>90</v>
          </cell>
        </row>
        <row r="128">
          <cell r="A128">
            <v>101000</v>
          </cell>
          <cell r="B128" t="str">
            <v>Wolf Creek</v>
          </cell>
          <cell r="C128" t="str">
            <v>San Francisco</v>
          </cell>
          <cell r="D128">
            <v>0.87378640780000005</v>
          </cell>
          <cell r="E128">
            <v>0.77419354839999999</v>
          </cell>
          <cell r="F128">
            <v>4337.1428570999997</v>
          </cell>
          <cell r="G128">
            <v>0.92941176470588005</v>
          </cell>
          <cell r="H128">
            <v>0.79942693409742005</v>
          </cell>
          <cell r="I128">
            <v>0.62903225809999996</v>
          </cell>
          <cell r="J128">
            <v>103</v>
          </cell>
          <cell r="K128">
            <v>93</v>
          </cell>
          <cell r="L128">
            <v>75</v>
          </cell>
          <cell r="M128">
            <v>90</v>
          </cell>
          <cell r="N128">
            <v>349</v>
          </cell>
          <cell r="O128">
            <v>62</v>
          </cell>
        </row>
        <row r="129">
          <cell r="A129">
            <v>101100</v>
          </cell>
          <cell r="B129" t="str">
            <v>Alaska</v>
          </cell>
          <cell r="C129" t="str">
            <v>San Francisco</v>
          </cell>
          <cell r="D129">
            <v>0.71171171170000003</v>
          </cell>
          <cell r="E129">
            <v>0.65346534649999999</v>
          </cell>
          <cell r="F129">
            <v>5843.3142857000003</v>
          </cell>
          <cell r="G129">
            <v>0.88043478260870001</v>
          </cell>
          <cell r="H129">
            <v>0.79816513761468</v>
          </cell>
          <cell r="I129">
            <v>0.66129032259999998</v>
          </cell>
          <cell r="J129">
            <v>111</v>
          </cell>
          <cell r="K129">
            <v>101</v>
          </cell>
          <cell r="L129">
            <v>73</v>
          </cell>
          <cell r="M129">
            <v>98</v>
          </cell>
          <cell r="N129">
            <v>327</v>
          </cell>
          <cell r="O129">
            <v>62</v>
          </cell>
        </row>
        <row r="130">
          <cell r="A130" t="str">
            <v>total</v>
          </cell>
          <cell r="D130">
            <v>0.76531082120000005</v>
          </cell>
          <cell r="E130">
            <v>0.7204490778</v>
          </cell>
          <cell r="F130">
            <v>4628.5714286000002</v>
          </cell>
          <cell r="G130">
            <v>0.84910284463895003</v>
          </cell>
          <cell r="H130">
            <v>0.79863036303629997</v>
          </cell>
          <cell r="I130">
            <v>0.62312410279999997</v>
          </cell>
          <cell r="J130">
            <v>13030</v>
          </cell>
          <cell r="K130">
            <v>12470</v>
          </cell>
          <cell r="L130">
            <v>8463</v>
          </cell>
          <cell r="M130">
            <v>11966</v>
          </cell>
          <cell r="N130">
            <v>60571</v>
          </cell>
          <cell r="O130">
            <v>7663</v>
          </cell>
        </row>
      </sheetData>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Center-Primary 6"/>
      <sheetName val="CTS-Primary 6"/>
      <sheetName val="Center"/>
      <sheetName val="OA"/>
      <sheetName val="CTS"/>
      <sheetName val="natioanl results"/>
      <sheetName val="center raw"/>
      <sheetName val="centername"/>
      <sheetName val="cts raw"/>
      <sheetName val="cts name"/>
      <sheetName val="oa raw"/>
      <sheetName val="centerPrime"/>
      <sheetName val="ctsPri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3">
          <cell r="A3" t="str">
            <v>total</v>
          </cell>
          <cell r="D3">
            <v>0.77824819499999998</v>
          </cell>
          <cell r="E3">
            <v>0.71730158700000002</v>
          </cell>
          <cell r="F3">
            <v>4191.2142860000004</v>
          </cell>
          <cell r="G3">
            <v>0.85269692139921005</v>
          </cell>
          <cell r="H3">
            <v>0.86256606266516</v>
          </cell>
          <cell r="I3">
            <v>0.59362490700000003</v>
          </cell>
          <cell r="J3">
            <v>14408</v>
          </cell>
          <cell r="K3">
            <v>12600</v>
          </cell>
          <cell r="L3">
            <v>9640</v>
          </cell>
          <cell r="M3">
            <v>11921</v>
          </cell>
          <cell r="N3">
            <v>57614</v>
          </cell>
          <cell r="O3">
            <v>6745</v>
          </cell>
        </row>
        <row r="4">
          <cell r="A4">
            <v>10100</v>
          </cell>
          <cell r="B4" t="str">
            <v>Grafton</v>
          </cell>
          <cell r="C4" t="str">
            <v>Boston</v>
          </cell>
          <cell r="D4">
            <v>0.83636363599999997</v>
          </cell>
          <cell r="E4">
            <v>0.659090909</v>
          </cell>
          <cell r="F4">
            <v>4485</v>
          </cell>
          <cell r="G4">
            <v>0.975308642</v>
          </cell>
          <cell r="H4">
            <v>0.87710843400000005</v>
          </cell>
          <cell r="I4">
            <v>0.489795918</v>
          </cell>
          <cell r="J4">
            <v>110</v>
          </cell>
          <cell r="K4">
            <v>88</v>
          </cell>
          <cell r="L4">
            <v>82</v>
          </cell>
          <cell r="M4">
            <v>81</v>
          </cell>
          <cell r="N4">
            <v>415</v>
          </cell>
          <cell r="O4">
            <v>49</v>
          </cell>
        </row>
        <row r="5">
          <cell r="A5">
            <v>10200</v>
          </cell>
          <cell r="B5" t="str">
            <v>Northlands</v>
          </cell>
          <cell r="C5" t="str">
            <v>Boston</v>
          </cell>
          <cell r="D5">
            <v>0.61818181800000005</v>
          </cell>
          <cell r="E5">
            <v>0.77586206899999999</v>
          </cell>
          <cell r="F5">
            <v>6308.5714289999996</v>
          </cell>
          <cell r="G5">
            <v>0.75</v>
          </cell>
          <cell r="H5">
            <v>0.85460992899999999</v>
          </cell>
          <cell r="I5">
            <v>0.4</v>
          </cell>
          <cell r="J5">
            <v>55</v>
          </cell>
          <cell r="K5">
            <v>58</v>
          </cell>
          <cell r="L5">
            <v>27</v>
          </cell>
          <cell r="M5">
            <v>56</v>
          </cell>
          <cell r="N5">
            <v>282</v>
          </cell>
          <cell r="O5">
            <v>30</v>
          </cell>
        </row>
        <row r="6">
          <cell r="A6">
            <v>10300</v>
          </cell>
          <cell r="B6" t="str">
            <v>Penobscot</v>
          </cell>
          <cell r="C6" t="str">
            <v>Boston</v>
          </cell>
          <cell r="D6">
            <v>0.75789473699999999</v>
          </cell>
          <cell r="E6">
            <v>0.72499999999999998</v>
          </cell>
          <cell r="F6">
            <v>4994.2857139999996</v>
          </cell>
          <cell r="G6">
            <v>0.83544303799999997</v>
          </cell>
          <cell r="H6">
            <v>0.83224400899999995</v>
          </cell>
          <cell r="I6">
            <v>0.58333333300000001</v>
          </cell>
          <cell r="J6">
            <v>95</v>
          </cell>
          <cell r="K6">
            <v>80</v>
          </cell>
          <cell r="L6">
            <v>61</v>
          </cell>
          <cell r="M6">
            <v>79</v>
          </cell>
          <cell r="N6">
            <v>459</v>
          </cell>
          <cell r="O6">
            <v>48</v>
          </cell>
        </row>
        <row r="7">
          <cell r="A7">
            <v>10400</v>
          </cell>
          <cell r="B7" t="str">
            <v>Westover</v>
          </cell>
          <cell r="C7" t="str">
            <v>Boston</v>
          </cell>
          <cell r="D7">
            <v>0.73880597000000003</v>
          </cell>
          <cell r="E7">
            <v>0.71559633</v>
          </cell>
          <cell r="F7">
            <v>3793.0285709999998</v>
          </cell>
          <cell r="G7">
            <v>0.77669902899999999</v>
          </cell>
          <cell r="H7">
            <v>0.84561403499999999</v>
          </cell>
          <cell r="I7">
            <v>0.66666666699999999</v>
          </cell>
          <cell r="J7">
            <v>134</v>
          </cell>
          <cell r="K7">
            <v>109</v>
          </cell>
          <cell r="L7">
            <v>81</v>
          </cell>
          <cell r="M7">
            <v>103</v>
          </cell>
          <cell r="N7">
            <v>570</v>
          </cell>
          <cell r="O7">
            <v>66</v>
          </cell>
        </row>
        <row r="8">
          <cell r="A8">
            <v>10500</v>
          </cell>
          <cell r="B8" t="str">
            <v>New Haven</v>
          </cell>
          <cell r="C8" t="str">
            <v>Boston</v>
          </cell>
          <cell r="D8">
            <v>0.64705882400000003</v>
          </cell>
          <cell r="E8">
            <v>0.77083333300000001</v>
          </cell>
          <cell r="F8">
            <v>4387.8571430000002</v>
          </cell>
          <cell r="G8">
            <v>0.93181818199999999</v>
          </cell>
          <cell r="H8">
            <v>0.85507246400000003</v>
          </cell>
          <cell r="I8">
            <v>0.869565217</v>
          </cell>
          <cell r="J8">
            <v>68</v>
          </cell>
          <cell r="K8">
            <v>48</v>
          </cell>
          <cell r="L8">
            <v>38</v>
          </cell>
          <cell r="M8">
            <v>44</v>
          </cell>
          <cell r="N8">
            <v>207</v>
          </cell>
          <cell r="O8">
            <v>23</v>
          </cell>
        </row>
        <row r="9">
          <cell r="A9">
            <v>10600</v>
          </cell>
          <cell r="B9" t="str">
            <v>Loring</v>
          </cell>
          <cell r="C9" t="str">
            <v>Boston</v>
          </cell>
          <cell r="D9">
            <v>0.80180180199999995</v>
          </cell>
          <cell r="E9">
            <v>0.70967741900000003</v>
          </cell>
          <cell r="F9">
            <v>4585.5</v>
          </cell>
          <cell r="G9">
            <v>0.91011235999999995</v>
          </cell>
          <cell r="H9">
            <v>0.85714285700000004</v>
          </cell>
          <cell r="I9">
            <v>0.56000000000000005</v>
          </cell>
          <cell r="J9">
            <v>111</v>
          </cell>
          <cell r="K9">
            <v>93</v>
          </cell>
          <cell r="L9">
            <v>80</v>
          </cell>
          <cell r="M9">
            <v>89</v>
          </cell>
          <cell r="N9">
            <v>350</v>
          </cell>
          <cell r="O9">
            <v>50</v>
          </cell>
        </row>
        <row r="10">
          <cell r="A10">
            <v>10700</v>
          </cell>
          <cell r="B10" t="str">
            <v>Shriver</v>
          </cell>
          <cell r="C10" t="str">
            <v>Boston</v>
          </cell>
          <cell r="D10">
            <v>0.8</v>
          </cell>
          <cell r="E10">
            <v>0.7</v>
          </cell>
          <cell r="F10">
            <v>4192.5714289999996</v>
          </cell>
          <cell r="G10">
            <v>0.86363636399999999</v>
          </cell>
          <cell r="H10">
            <v>0.87372708799999999</v>
          </cell>
          <cell r="I10">
            <v>0.61224489800000004</v>
          </cell>
          <cell r="J10">
            <v>105</v>
          </cell>
          <cell r="K10">
            <v>90</v>
          </cell>
          <cell r="L10">
            <v>77</v>
          </cell>
          <cell r="M10">
            <v>88</v>
          </cell>
          <cell r="N10">
            <v>491</v>
          </cell>
          <cell r="O10">
            <v>49</v>
          </cell>
        </row>
        <row r="11">
          <cell r="A11">
            <v>10800</v>
          </cell>
          <cell r="B11" t="str">
            <v>Exeter</v>
          </cell>
          <cell r="C11" t="str">
            <v>Boston</v>
          </cell>
          <cell r="D11">
            <v>0.85714285700000004</v>
          </cell>
          <cell r="E11">
            <v>0.8</v>
          </cell>
          <cell r="F11">
            <v>3937.5714290000001</v>
          </cell>
          <cell r="G11">
            <v>0.87755101999999996</v>
          </cell>
          <cell r="H11">
            <v>0.86196318999999999</v>
          </cell>
          <cell r="I11">
            <v>0.75</v>
          </cell>
          <cell r="J11">
            <v>63</v>
          </cell>
          <cell r="K11">
            <v>50</v>
          </cell>
          <cell r="L11">
            <v>44</v>
          </cell>
          <cell r="M11">
            <v>49</v>
          </cell>
          <cell r="N11">
            <v>326</v>
          </cell>
          <cell r="O11">
            <v>28</v>
          </cell>
        </row>
        <row r="12">
          <cell r="A12">
            <v>10900</v>
          </cell>
          <cell r="B12" t="str">
            <v>Hartford</v>
          </cell>
          <cell r="C12" t="str">
            <v>Boston</v>
          </cell>
          <cell r="D12">
            <v>0.84210526299999999</v>
          </cell>
          <cell r="E12">
            <v>0.64406779700000005</v>
          </cell>
          <cell r="F12">
            <v>4836.5714289999996</v>
          </cell>
          <cell r="G12">
            <v>0.907407407</v>
          </cell>
          <cell r="H12">
            <v>0.90419161699999995</v>
          </cell>
          <cell r="I12">
            <v>0.79310344799999999</v>
          </cell>
          <cell r="J12">
            <v>57</v>
          </cell>
          <cell r="K12">
            <v>59</v>
          </cell>
          <cell r="L12">
            <v>39</v>
          </cell>
          <cell r="M12">
            <v>54</v>
          </cell>
          <cell r="N12">
            <v>334</v>
          </cell>
          <cell r="O12">
            <v>29</v>
          </cell>
        </row>
        <row r="13">
          <cell r="A13">
            <v>11000</v>
          </cell>
          <cell r="B13" t="str">
            <v>New Hampshire</v>
          </cell>
          <cell r="C13" t="str">
            <v>Boston</v>
          </cell>
          <cell r="D13">
            <v>0.764705882</v>
          </cell>
          <cell r="E13">
            <v>0.67391304399999996</v>
          </cell>
          <cell r="F13">
            <v>3680</v>
          </cell>
          <cell r="G13">
            <v>0.90476190499999998</v>
          </cell>
          <cell r="H13">
            <v>0.88888888899999996</v>
          </cell>
          <cell r="I13">
            <v>0.53846153900000004</v>
          </cell>
          <cell r="J13">
            <v>85</v>
          </cell>
          <cell r="K13">
            <v>46</v>
          </cell>
          <cell r="L13">
            <v>61</v>
          </cell>
          <cell r="M13">
            <v>42</v>
          </cell>
          <cell r="N13">
            <v>450</v>
          </cell>
          <cell r="O13">
            <v>26</v>
          </cell>
        </row>
        <row r="14">
          <cell r="A14">
            <v>20100</v>
          </cell>
          <cell r="B14" t="str">
            <v>Arecibo</v>
          </cell>
          <cell r="C14" t="str">
            <v>Boston</v>
          </cell>
          <cell r="D14">
            <v>0.70370370400000004</v>
          </cell>
          <cell r="E14">
            <v>0.61764705900000005</v>
          </cell>
          <cell r="F14">
            <v>2937.8571430000002</v>
          </cell>
          <cell r="G14">
            <v>0.88235294099999995</v>
          </cell>
          <cell r="H14">
            <v>0.6</v>
          </cell>
          <cell r="I14">
            <v>0.75</v>
          </cell>
          <cell r="J14">
            <v>27</v>
          </cell>
          <cell r="K14">
            <v>34</v>
          </cell>
          <cell r="L14">
            <v>12</v>
          </cell>
          <cell r="M14">
            <v>34</v>
          </cell>
          <cell r="N14">
            <v>95</v>
          </cell>
          <cell r="O14">
            <v>16</v>
          </cell>
        </row>
        <row r="15">
          <cell r="A15">
            <v>20200</v>
          </cell>
          <cell r="B15" t="str">
            <v>Barranquitas</v>
          </cell>
          <cell r="C15" t="str">
            <v>Boston</v>
          </cell>
          <cell r="D15">
            <v>0.63157894699999995</v>
          </cell>
          <cell r="E15">
            <v>0.50980392200000002</v>
          </cell>
          <cell r="F15">
            <v>3335</v>
          </cell>
          <cell r="G15">
            <v>0.72</v>
          </cell>
          <cell r="H15">
            <v>0.464968153</v>
          </cell>
          <cell r="I15">
            <v>0.571428571</v>
          </cell>
          <cell r="J15">
            <v>38</v>
          </cell>
          <cell r="K15">
            <v>51</v>
          </cell>
          <cell r="L15">
            <v>17</v>
          </cell>
          <cell r="M15">
            <v>50</v>
          </cell>
          <cell r="N15">
            <v>157</v>
          </cell>
          <cell r="O15">
            <v>14</v>
          </cell>
        </row>
        <row r="16">
          <cell r="A16">
            <v>20300</v>
          </cell>
          <cell r="B16" t="str">
            <v>Cassadaga</v>
          </cell>
          <cell r="C16" t="str">
            <v>Boston</v>
          </cell>
          <cell r="D16">
            <v>0.81308411199999997</v>
          </cell>
          <cell r="E16">
            <v>0.71287128700000002</v>
          </cell>
          <cell r="F16">
            <v>5505.5428570000004</v>
          </cell>
          <cell r="G16">
            <v>0.86666666699999995</v>
          </cell>
          <cell r="H16">
            <v>0.93925233600000002</v>
          </cell>
          <cell r="I16">
            <v>0.61666666699999995</v>
          </cell>
          <cell r="J16">
            <v>107</v>
          </cell>
          <cell r="K16">
            <v>101</v>
          </cell>
          <cell r="L16">
            <v>82</v>
          </cell>
          <cell r="M16">
            <v>90</v>
          </cell>
          <cell r="N16">
            <v>428</v>
          </cell>
          <cell r="O16">
            <v>60</v>
          </cell>
        </row>
        <row r="17">
          <cell r="A17">
            <v>20400</v>
          </cell>
          <cell r="B17" t="str">
            <v>Delaware Valley</v>
          </cell>
          <cell r="C17" t="str">
            <v>Boston</v>
          </cell>
          <cell r="D17">
            <v>0.70707070699999996</v>
          </cell>
          <cell r="E17">
            <v>0.68571428599999995</v>
          </cell>
          <cell r="F17">
            <v>4726.171429</v>
          </cell>
          <cell r="G17">
            <v>0.70212766000000004</v>
          </cell>
          <cell r="H17">
            <v>0.91989664100000001</v>
          </cell>
          <cell r="I17">
            <v>0.571428571</v>
          </cell>
          <cell r="J17">
            <v>99</v>
          </cell>
          <cell r="K17">
            <v>105</v>
          </cell>
          <cell r="L17">
            <v>54</v>
          </cell>
          <cell r="M17">
            <v>94</v>
          </cell>
          <cell r="N17">
            <v>387</v>
          </cell>
          <cell r="O17">
            <v>49</v>
          </cell>
        </row>
        <row r="18">
          <cell r="A18">
            <v>20500</v>
          </cell>
          <cell r="B18" t="str">
            <v>Edison</v>
          </cell>
          <cell r="C18" t="str">
            <v>Boston</v>
          </cell>
          <cell r="D18">
            <v>0.77777777800000003</v>
          </cell>
          <cell r="E18">
            <v>0.76415094299999997</v>
          </cell>
          <cell r="F18">
            <v>4985</v>
          </cell>
          <cell r="G18">
            <v>0.93478260899999999</v>
          </cell>
          <cell r="H18">
            <v>0.852534562</v>
          </cell>
          <cell r="I18">
            <v>0.50909090899999998</v>
          </cell>
          <cell r="J18">
            <v>126</v>
          </cell>
          <cell r="K18">
            <v>106</v>
          </cell>
          <cell r="L18">
            <v>80</v>
          </cell>
          <cell r="M18">
            <v>92</v>
          </cell>
          <cell r="N18">
            <v>651</v>
          </cell>
          <cell r="O18">
            <v>55</v>
          </cell>
        </row>
        <row r="19">
          <cell r="A19">
            <v>20700</v>
          </cell>
          <cell r="B19" t="str">
            <v>Glenmont</v>
          </cell>
          <cell r="C19" t="str">
            <v>Boston</v>
          </cell>
          <cell r="D19">
            <v>0.72950819700000002</v>
          </cell>
          <cell r="E19">
            <v>0.71739130399999995</v>
          </cell>
          <cell r="F19">
            <v>4777.1428569999998</v>
          </cell>
          <cell r="G19">
            <v>0.91566265099999999</v>
          </cell>
          <cell r="H19">
            <v>0.89705882400000003</v>
          </cell>
          <cell r="I19">
            <v>0.65957446799999997</v>
          </cell>
          <cell r="J19">
            <v>122</v>
          </cell>
          <cell r="K19">
            <v>92</v>
          </cell>
          <cell r="L19">
            <v>75</v>
          </cell>
          <cell r="M19">
            <v>83</v>
          </cell>
          <cell r="N19">
            <v>476</v>
          </cell>
          <cell r="O19">
            <v>47</v>
          </cell>
        </row>
        <row r="20">
          <cell r="A20">
            <v>20800</v>
          </cell>
          <cell r="B20" t="str">
            <v>Iroquois</v>
          </cell>
          <cell r="C20" t="str">
            <v>Boston</v>
          </cell>
          <cell r="D20">
            <v>0.75949367099999998</v>
          </cell>
          <cell r="E20">
            <v>0.74712643700000003</v>
          </cell>
          <cell r="F20">
            <v>4067.7714289999999</v>
          </cell>
          <cell r="G20">
            <v>0.88607594899999997</v>
          </cell>
          <cell r="H20">
            <v>0.90849673200000003</v>
          </cell>
          <cell r="I20">
            <v>0.67441860499999995</v>
          </cell>
          <cell r="J20">
            <v>79</v>
          </cell>
          <cell r="K20">
            <v>87</v>
          </cell>
          <cell r="L20">
            <v>52</v>
          </cell>
          <cell r="M20">
            <v>79</v>
          </cell>
          <cell r="N20">
            <v>306</v>
          </cell>
          <cell r="O20">
            <v>43</v>
          </cell>
        </row>
        <row r="21">
          <cell r="A21">
            <v>20900</v>
          </cell>
          <cell r="B21" t="str">
            <v>Oneonta</v>
          </cell>
          <cell r="C21" t="str">
            <v>Boston</v>
          </cell>
          <cell r="D21">
            <v>0.753731343</v>
          </cell>
          <cell r="E21">
            <v>0.73786407799999998</v>
          </cell>
          <cell r="F21">
            <v>4775.2857139999996</v>
          </cell>
          <cell r="G21">
            <v>0.88297872300000002</v>
          </cell>
          <cell r="H21">
            <v>0.84948453599999996</v>
          </cell>
          <cell r="I21">
            <v>0.62318840600000003</v>
          </cell>
          <cell r="J21">
            <v>134</v>
          </cell>
          <cell r="K21">
            <v>103</v>
          </cell>
          <cell r="L21">
            <v>94</v>
          </cell>
          <cell r="M21">
            <v>94</v>
          </cell>
          <cell r="N21">
            <v>485</v>
          </cell>
          <cell r="O21">
            <v>69</v>
          </cell>
        </row>
        <row r="22">
          <cell r="A22">
            <v>21000</v>
          </cell>
          <cell r="B22" t="str">
            <v>Ramey</v>
          </cell>
          <cell r="C22" t="str">
            <v>Boston</v>
          </cell>
          <cell r="D22">
            <v>0.75757575799999999</v>
          </cell>
          <cell r="E22">
            <v>0.57446808500000002</v>
          </cell>
          <cell r="F22">
            <v>3287.3571430000002</v>
          </cell>
          <cell r="G22">
            <v>0.85106382999999997</v>
          </cell>
          <cell r="H22">
            <v>0.57078651700000005</v>
          </cell>
          <cell r="I22">
            <v>1</v>
          </cell>
          <cell r="J22">
            <v>33</v>
          </cell>
          <cell r="K22">
            <v>47</v>
          </cell>
          <cell r="L22">
            <v>15</v>
          </cell>
          <cell r="M22">
            <v>47</v>
          </cell>
          <cell r="N22">
            <v>445</v>
          </cell>
          <cell r="O22">
            <v>9</v>
          </cell>
        </row>
        <row r="23">
          <cell r="A23">
            <v>21100</v>
          </cell>
          <cell r="B23" t="str">
            <v>South Bronx</v>
          </cell>
          <cell r="C23" t="str">
            <v>Boston</v>
          </cell>
          <cell r="D23">
            <v>0.68613138699999998</v>
          </cell>
          <cell r="E23">
            <v>0.73026315799999997</v>
          </cell>
          <cell r="F23">
            <v>5322.8571430000002</v>
          </cell>
          <cell r="G23">
            <v>0.85034013600000002</v>
          </cell>
          <cell r="H23">
            <v>0.79194630899999996</v>
          </cell>
          <cell r="I23">
            <v>0.59523809500000002</v>
          </cell>
          <cell r="J23">
            <v>137</v>
          </cell>
          <cell r="K23">
            <v>152</v>
          </cell>
          <cell r="L23">
            <v>77</v>
          </cell>
          <cell r="M23">
            <v>147</v>
          </cell>
          <cell r="N23">
            <v>596</v>
          </cell>
          <cell r="O23">
            <v>84</v>
          </cell>
        </row>
        <row r="24">
          <cell r="A24">
            <v>30100</v>
          </cell>
          <cell r="B24" t="str">
            <v>Blue Ridge</v>
          </cell>
          <cell r="C24" t="str">
            <v>Philadelphia</v>
          </cell>
          <cell r="D24">
            <v>0.79591836699999996</v>
          </cell>
          <cell r="E24">
            <v>0.77083333300000001</v>
          </cell>
          <cell r="F24">
            <v>5998.0714289999996</v>
          </cell>
          <cell r="G24">
            <v>0.869565217</v>
          </cell>
          <cell r="H24">
            <v>0.88172043</v>
          </cell>
          <cell r="I24">
            <v>0.65517241400000004</v>
          </cell>
          <cell r="J24">
            <v>49</v>
          </cell>
          <cell r="K24">
            <v>48</v>
          </cell>
          <cell r="L24">
            <v>34</v>
          </cell>
          <cell r="M24">
            <v>46</v>
          </cell>
          <cell r="N24">
            <v>186</v>
          </cell>
          <cell r="O24">
            <v>29</v>
          </cell>
        </row>
        <row r="25">
          <cell r="A25">
            <v>30200</v>
          </cell>
          <cell r="B25" t="str">
            <v>Charleston</v>
          </cell>
          <cell r="C25" t="str">
            <v>Philadelphia</v>
          </cell>
          <cell r="D25">
            <v>0.78021978000000003</v>
          </cell>
          <cell r="E25">
            <v>0.6875</v>
          </cell>
          <cell r="F25">
            <v>3450</v>
          </cell>
          <cell r="G25">
            <v>0.92920354000000005</v>
          </cell>
          <cell r="H25">
            <v>0.89506172799999995</v>
          </cell>
          <cell r="I25">
            <v>0.581081081</v>
          </cell>
          <cell r="J25">
            <v>91</v>
          </cell>
          <cell r="K25">
            <v>128</v>
          </cell>
          <cell r="L25">
            <v>59</v>
          </cell>
          <cell r="M25">
            <v>113</v>
          </cell>
          <cell r="N25">
            <v>486</v>
          </cell>
          <cell r="O25">
            <v>74</v>
          </cell>
        </row>
        <row r="26">
          <cell r="A26">
            <v>30400</v>
          </cell>
          <cell r="B26" t="str">
            <v>Flatwoods</v>
          </cell>
          <cell r="C26" t="str">
            <v>Philadelphia</v>
          </cell>
          <cell r="D26">
            <v>0.94117647100000001</v>
          </cell>
          <cell r="E26">
            <v>0.86363636399999999</v>
          </cell>
          <cell r="F26">
            <v>5676.4285710000004</v>
          </cell>
          <cell r="G26">
            <v>0.94736842099999996</v>
          </cell>
          <cell r="H26">
            <v>0.87671232899999996</v>
          </cell>
          <cell r="I26">
            <v>0.6875</v>
          </cell>
          <cell r="J26">
            <v>51</v>
          </cell>
          <cell r="K26">
            <v>44</v>
          </cell>
          <cell r="L26">
            <v>44</v>
          </cell>
          <cell r="M26">
            <v>38</v>
          </cell>
          <cell r="N26">
            <v>146</v>
          </cell>
          <cell r="O26">
            <v>32</v>
          </cell>
        </row>
        <row r="27">
          <cell r="A27">
            <v>30500</v>
          </cell>
          <cell r="B27" t="str">
            <v>Harpers Ferry</v>
          </cell>
          <cell r="C27" t="str">
            <v>Philadelphia</v>
          </cell>
          <cell r="D27">
            <v>0.73809523799999999</v>
          </cell>
          <cell r="E27">
            <v>0.756756757</v>
          </cell>
          <cell r="F27">
            <v>3996.7142859999999</v>
          </cell>
          <cell r="G27">
            <v>0.88571428600000002</v>
          </cell>
          <cell r="H27">
            <v>0.67836257300000002</v>
          </cell>
          <cell r="I27">
            <v>0.54545454599999998</v>
          </cell>
          <cell r="J27">
            <v>42</v>
          </cell>
          <cell r="K27">
            <v>37</v>
          </cell>
          <cell r="L27">
            <v>28</v>
          </cell>
          <cell r="M27">
            <v>35</v>
          </cell>
          <cell r="N27">
            <v>171</v>
          </cell>
          <cell r="O27">
            <v>22</v>
          </cell>
        </row>
        <row r="28">
          <cell r="A28">
            <v>30600</v>
          </cell>
          <cell r="B28" t="str">
            <v>Keystone</v>
          </cell>
          <cell r="C28" t="str">
            <v>Philadelphia</v>
          </cell>
          <cell r="D28">
            <v>0.71153846200000004</v>
          </cell>
          <cell r="E28">
            <v>0.69655172399999998</v>
          </cell>
          <cell r="F28">
            <v>3863.2142859999999</v>
          </cell>
          <cell r="G28">
            <v>0.89075630299999997</v>
          </cell>
          <cell r="H28">
            <v>0.92128279899999999</v>
          </cell>
          <cell r="I28">
            <v>0.49367088599999998</v>
          </cell>
          <cell r="J28">
            <v>156</v>
          </cell>
          <cell r="K28">
            <v>145</v>
          </cell>
          <cell r="L28">
            <v>100</v>
          </cell>
          <cell r="M28">
            <v>119</v>
          </cell>
          <cell r="N28">
            <v>686</v>
          </cell>
          <cell r="O28">
            <v>79</v>
          </cell>
        </row>
        <row r="29">
          <cell r="A29">
            <v>30700</v>
          </cell>
          <cell r="B29" t="str">
            <v>Old Dominion</v>
          </cell>
          <cell r="C29" t="str">
            <v>Philadelphia</v>
          </cell>
          <cell r="D29">
            <v>0.75581395399999995</v>
          </cell>
          <cell r="E29">
            <v>0.80263157900000004</v>
          </cell>
          <cell r="F29">
            <v>4005</v>
          </cell>
          <cell r="G29">
            <v>0.88732394400000003</v>
          </cell>
          <cell r="H29">
            <v>0.88838268799999998</v>
          </cell>
          <cell r="I29">
            <v>0.48936170200000001</v>
          </cell>
          <cell r="J29">
            <v>86</v>
          </cell>
          <cell r="K29">
            <v>76</v>
          </cell>
          <cell r="L29">
            <v>61</v>
          </cell>
          <cell r="M29">
            <v>71</v>
          </cell>
          <cell r="N29">
            <v>439</v>
          </cell>
          <cell r="O29">
            <v>47</v>
          </cell>
        </row>
        <row r="30">
          <cell r="A30">
            <v>30800</v>
          </cell>
          <cell r="B30" t="str">
            <v>Philadelphia</v>
          </cell>
          <cell r="C30" t="str">
            <v>Philadelphia</v>
          </cell>
          <cell r="D30">
            <v>0.85714285700000004</v>
          </cell>
          <cell r="E30">
            <v>0.79487179500000005</v>
          </cell>
          <cell r="F30">
            <v>4354.8928569999998</v>
          </cell>
          <cell r="G30">
            <v>0.91588785100000003</v>
          </cell>
          <cell r="H30">
            <v>0.81640625</v>
          </cell>
          <cell r="I30">
            <v>0.67441860499999995</v>
          </cell>
          <cell r="J30">
            <v>126</v>
          </cell>
          <cell r="K30">
            <v>117</v>
          </cell>
          <cell r="L30">
            <v>102</v>
          </cell>
          <cell r="M30">
            <v>107</v>
          </cell>
          <cell r="N30">
            <v>512</v>
          </cell>
          <cell r="O30">
            <v>86</v>
          </cell>
        </row>
        <row r="31">
          <cell r="A31">
            <v>30900</v>
          </cell>
          <cell r="B31" t="str">
            <v>Pittsburgh</v>
          </cell>
          <cell r="C31" t="str">
            <v>Philadelphia</v>
          </cell>
          <cell r="D31">
            <v>0.83739837399999995</v>
          </cell>
          <cell r="E31">
            <v>0.80198019799999998</v>
          </cell>
          <cell r="F31">
            <v>3870.9142860000002</v>
          </cell>
          <cell r="G31">
            <v>0.89230769200000004</v>
          </cell>
          <cell r="H31">
            <v>0.81226415100000005</v>
          </cell>
          <cell r="I31">
            <v>0.69444444400000005</v>
          </cell>
          <cell r="J31">
            <v>246</v>
          </cell>
          <cell r="K31">
            <v>202</v>
          </cell>
          <cell r="L31">
            <v>180</v>
          </cell>
          <cell r="M31">
            <v>195</v>
          </cell>
          <cell r="N31">
            <v>1060</v>
          </cell>
          <cell r="O31">
            <v>108</v>
          </cell>
        </row>
        <row r="32">
          <cell r="A32">
            <v>31000</v>
          </cell>
          <cell r="B32" t="str">
            <v>Potomac</v>
          </cell>
          <cell r="C32" t="str">
            <v>Philadelphia</v>
          </cell>
          <cell r="D32">
            <v>0.74404761900000005</v>
          </cell>
          <cell r="E32">
            <v>0.82499999999999996</v>
          </cell>
          <cell r="F32">
            <v>4862.8571430000002</v>
          </cell>
          <cell r="G32">
            <v>0.98113207599999996</v>
          </cell>
          <cell r="H32">
            <v>0.81363636399999995</v>
          </cell>
          <cell r="I32">
            <v>0.61016949200000004</v>
          </cell>
          <cell r="J32">
            <v>168</v>
          </cell>
          <cell r="K32">
            <v>120</v>
          </cell>
          <cell r="L32">
            <v>101</v>
          </cell>
          <cell r="M32">
            <v>106</v>
          </cell>
          <cell r="N32">
            <v>660</v>
          </cell>
          <cell r="O32">
            <v>59</v>
          </cell>
        </row>
        <row r="33">
          <cell r="A33">
            <v>31100</v>
          </cell>
          <cell r="B33" t="str">
            <v>Red Rock</v>
          </cell>
          <cell r="C33" t="str">
            <v>Philadelphia</v>
          </cell>
          <cell r="D33">
            <v>0.71111111100000002</v>
          </cell>
          <cell r="E33">
            <v>0.77049180299999998</v>
          </cell>
          <cell r="F33">
            <v>3941.7214290000002</v>
          </cell>
          <cell r="G33">
            <v>0.86440678000000004</v>
          </cell>
          <cell r="H33">
            <v>0.91369047599999997</v>
          </cell>
          <cell r="I33">
            <v>0.62162162200000004</v>
          </cell>
          <cell r="J33">
            <v>90</v>
          </cell>
          <cell r="K33">
            <v>61</v>
          </cell>
          <cell r="L33">
            <v>58</v>
          </cell>
          <cell r="M33">
            <v>59</v>
          </cell>
          <cell r="N33">
            <v>336</v>
          </cell>
          <cell r="O33">
            <v>37</v>
          </cell>
        </row>
        <row r="34">
          <cell r="A34">
            <v>31200</v>
          </cell>
          <cell r="B34" t="str">
            <v>Woodland</v>
          </cell>
          <cell r="C34" t="str">
            <v>Philadelphia</v>
          </cell>
          <cell r="D34">
            <v>0.64210526300000004</v>
          </cell>
          <cell r="E34">
            <v>0.62626262600000004</v>
          </cell>
          <cell r="F34">
            <v>3112.2857140000001</v>
          </cell>
          <cell r="G34">
            <v>0.77894736799999997</v>
          </cell>
          <cell r="H34">
            <v>0.876957494</v>
          </cell>
          <cell r="I34">
            <v>0.592592593</v>
          </cell>
          <cell r="J34">
            <v>95</v>
          </cell>
          <cell r="K34">
            <v>99</v>
          </cell>
          <cell r="L34">
            <v>52</v>
          </cell>
          <cell r="M34">
            <v>95</v>
          </cell>
          <cell r="N34">
            <v>447</v>
          </cell>
          <cell r="O34">
            <v>54</v>
          </cell>
        </row>
        <row r="35">
          <cell r="A35">
            <v>31300</v>
          </cell>
          <cell r="B35" t="str">
            <v>Woodstock</v>
          </cell>
          <cell r="C35" t="str">
            <v>Philadelphia</v>
          </cell>
          <cell r="D35">
            <v>0.78658536599999995</v>
          </cell>
          <cell r="E35">
            <v>0.69767441900000005</v>
          </cell>
          <cell r="F35">
            <v>4166.5714289999996</v>
          </cell>
          <cell r="G35">
            <v>0.89430894299999997</v>
          </cell>
          <cell r="H35">
            <v>0.84789156600000004</v>
          </cell>
          <cell r="I35">
            <v>0.67605633799999998</v>
          </cell>
          <cell r="J35">
            <v>164</v>
          </cell>
          <cell r="K35">
            <v>129</v>
          </cell>
          <cell r="L35">
            <v>113</v>
          </cell>
          <cell r="M35">
            <v>123</v>
          </cell>
          <cell r="N35">
            <v>664</v>
          </cell>
          <cell r="O35">
            <v>71</v>
          </cell>
        </row>
        <row r="36">
          <cell r="A36">
            <v>31500</v>
          </cell>
          <cell r="B36" t="str">
            <v>Carl D.Perkins</v>
          </cell>
          <cell r="C36" t="str">
            <v>Philadelphia</v>
          </cell>
          <cell r="D36">
            <v>0.79207920799999998</v>
          </cell>
          <cell r="E36">
            <v>0.70930232599999998</v>
          </cell>
          <cell r="F36">
            <v>3745.7142859999999</v>
          </cell>
          <cell r="G36">
            <v>0.85542168699999999</v>
          </cell>
          <cell r="H36">
            <v>0.83611111100000002</v>
          </cell>
          <cell r="I36">
            <v>0.404255319</v>
          </cell>
          <cell r="J36">
            <v>101</v>
          </cell>
          <cell r="K36">
            <v>86</v>
          </cell>
          <cell r="L36">
            <v>71</v>
          </cell>
          <cell r="M36">
            <v>83</v>
          </cell>
          <cell r="N36">
            <v>360</v>
          </cell>
          <cell r="O36">
            <v>47</v>
          </cell>
        </row>
        <row r="37">
          <cell r="A37">
            <v>31600</v>
          </cell>
          <cell r="B37" t="str">
            <v>Earle C. Clements</v>
          </cell>
          <cell r="C37" t="str">
            <v>Philadelphia</v>
          </cell>
          <cell r="D37">
            <v>0.78934010200000004</v>
          </cell>
          <cell r="E37">
            <v>0.72611464999999997</v>
          </cell>
          <cell r="F37">
            <v>4247.7714290000004</v>
          </cell>
          <cell r="G37">
            <v>0.90604026900000001</v>
          </cell>
          <cell r="H37">
            <v>0.89369779800000004</v>
          </cell>
          <cell r="I37">
            <v>0.55617977500000004</v>
          </cell>
          <cell r="J37">
            <v>394</v>
          </cell>
          <cell r="K37">
            <v>314</v>
          </cell>
          <cell r="L37">
            <v>265</v>
          </cell>
          <cell r="M37">
            <v>298</v>
          </cell>
          <cell r="N37">
            <v>1317</v>
          </cell>
          <cell r="O37">
            <v>178</v>
          </cell>
        </row>
        <row r="38">
          <cell r="A38">
            <v>31700</v>
          </cell>
          <cell r="B38" t="str">
            <v>Frenchburg</v>
          </cell>
          <cell r="C38" t="str">
            <v>Philadelphia</v>
          </cell>
          <cell r="D38">
            <v>0.82926829300000005</v>
          </cell>
          <cell r="E38">
            <v>0.66666666699999999</v>
          </cell>
          <cell r="F38">
            <v>3142.8571430000002</v>
          </cell>
          <cell r="G38">
            <v>0.84375</v>
          </cell>
          <cell r="H38">
            <v>0.87969924799999999</v>
          </cell>
          <cell r="I38">
            <v>0.55555555599999995</v>
          </cell>
          <cell r="J38">
            <v>41</v>
          </cell>
          <cell r="K38">
            <v>33</v>
          </cell>
          <cell r="L38">
            <v>31</v>
          </cell>
          <cell r="M38">
            <v>32</v>
          </cell>
          <cell r="N38">
            <v>133</v>
          </cell>
          <cell r="O38">
            <v>18</v>
          </cell>
        </row>
        <row r="39">
          <cell r="A39">
            <v>31800</v>
          </cell>
          <cell r="B39" t="str">
            <v>Great Onyx</v>
          </cell>
          <cell r="C39" t="str">
            <v>Philadelphia</v>
          </cell>
          <cell r="D39">
            <v>0.77142857099999995</v>
          </cell>
          <cell r="E39">
            <v>0.75</v>
          </cell>
          <cell r="F39">
            <v>5290.53</v>
          </cell>
          <cell r="G39">
            <v>0.95</v>
          </cell>
          <cell r="H39">
            <v>0.80952380999999995</v>
          </cell>
          <cell r="I39">
            <v>0.72222222199999997</v>
          </cell>
          <cell r="J39">
            <v>70</v>
          </cell>
          <cell r="K39">
            <v>60</v>
          </cell>
          <cell r="L39">
            <v>43</v>
          </cell>
          <cell r="M39">
            <v>60</v>
          </cell>
          <cell r="N39">
            <v>231</v>
          </cell>
          <cell r="O39">
            <v>36</v>
          </cell>
        </row>
        <row r="40">
          <cell r="A40">
            <v>31900</v>
          </cell>
          <cell r="B40" t="str">
            <v>Pine Knot</v>
          </cell>
          <cell r="C40" t="str">
            <v>Philadelphia</v>
          </cell>
          <cell r="D40">
            <v>0.76543209899999998</v>
          </cell>
          <cell r="E40">
            <v>0.8</v>
          </cell>
          <cell r="F40">
            <v>3351.4285709999999</v>
          </cell>
          <cell r="G40">
            <v>0.738461539</v>
          </cell>
          <cell r="H40">
            <v>0.80603448300000002</v>
          </cell>
          <cell r="I40">
            <v>0.59375</v>
          </cell>
          <cell r="J40">
            <v>81</v>
          </cell>
          <cell r="K40">
            <v>65</v>
          </cell>
          <cell r="L40">
            <v>49</v>
          </cell>
          <cell r="M40">
            <v>65</v>
          </cell>
          <cell r="N40">
            <v>232</v>
          </cell>
          <cell r="O40">
            <v>32</v>
          </cell>
        </row>
        <row r="41">
          <cell r="A41">
            <v>32000</v>
          </cell>
          <cell r="B41" t="str">
            <v>Whitney M. Young</v>
          </cell>
          <cell r="C41" t="str">
            <v>Philadelphia</v>
          </cell>
          <cell r="D41">
            <v>0.72955974800000001</v>
          </cell>
          <cell r="E41">
            <v>0.72307692300000004</v>
          </cell>
          <cell r="F41">
            <v>3757.1785709999999</v>
          </cell>
          <cell r="G41">
            <v>0.95161290300000001</v>
          </cell>
          <cell r="H41">
            <v>0.88405797100000005</v>
          </cell>
          <cell r="I41">
            <v>0.53012048199999995</v>
          </cell>
          <cell r="J41">
            <v>159</v>
          </cell>
          <cell r="K41">
            <v>130</v>
          </cell>
          <cell r="L41">
            <v>98</v>
          </cell>
          <cell r="M41">
            <v>124</v>
          </cell>
          <cell r="N41">
            <v>483</v>
          </cell>
          <cell r="O41">
            <v>83</v>
          </cell>
        </row>
        <row r="42">
          <cell r="A42">
            <v>32100</v>
          </cell>
          <cell r="B42" t="str">
            <v>Muhlenberg</v>
          </cell>
          <cell r="C42" t="str">
            <v>Philadelphia</v>
          </cell>
          <cell r="D42">
            <v>0.832116788</v>
          </cell>
          <cell r="E42">
            <v>0.804511278</v>
          </cell>
          <cell r="F42">
            <v>4157.1428569999998</v>
          </cell>
          <cell r="G42">
            <v>0.92125984299999997</v>
          </cell>
          <cell r="H42">
            <v>0.87931034500000005</v>
          </cell>
          <cell r="I42">
            <v>0.50617283999999996</v>
          </cell>
          <cell r="J42">
            <v>137</v>
          </cell>
          <cell r="K42">
            <v>133</v>
          </cell>
          <cell r="L42">
            <v>98</v>
          </cell>
          <cell r="M42">
            <v>127</v>
          </cell>
          <cell r="N42">
            <v>580</v>
          </cell>
          <cell r="O42">
            <v>81</v>
          </cell>
        </row>
        <row r="43">
          <cell r="A43">
            <v>32200</v>
          </cell>
          <cell r="B43" t="str">
            <v>Wilmington</v>
          </cell>
          <cell r="C43" t="str">
            <v>Philadelphia</v>
          </cell>
          <cell r="D43">
            <v>0.81944444400000005</v>
          </cell>
          <cell r="E43">
            <v>0.75384615399999999</v>
          </cell>
          <cell r="F43">
            <v>3942.8571430000002</v>
          </cell>
          <cell r="G43">
            <v>0.88709677399999998</v>
          </cell>
          <cell r="H43">
            <v>0.846689896</v>
          </cell>
          <cell r="I43">
            <v>0.65625</v>
          </cell>
          <cell r="J43">
            <v>72</v>
          </cell>
          <cell r="K43">
            <v>65</v>
          </cell>
          <cell r="L43">
            <v>52</v>
          </cell>
          <cell r="M43">
            <v>62</v>
          </cell>
          <cell r="N43">
            <v>287</v>
          </cell>
          <cell r="O43">
            <v>32</v>
          </cell>
        </row>
        <row r="44">
          <cell r="A44">
            <v>40100</v>
          </cell>
          <cell r="B44" t="str">
            <v>Atlanta</v>
          </cell>
          <cell r="C44" t="str">
            <v>Altanta</v>
          </cell>
          <cell r="D44">
            <v>0.68639053299999997</v>
          </cell>
          <cell r="E44">
            <v>0.62962963000000005</v>
          </cell>
          <cell r="F44">
            <v>2537.3571430000002</v>
          </cell>
          <cell r="G44">
            <v>0.72972972999999997</v>
          </cell>
          <cell r="H44">
            <v>0.80606060599999996</v>
          </cell>
          <cell r="I44">
            <v>0.62337662299999996</v>
          </cell>
          <cell r="J44">
            <v>169</v>
          </cell>
          <cell r="K44">
            <v>162</v>
          </cell>
          <cell r="L44">
            <v>92</v>
          </cell>
          <cell r="M44">
            <v>148</v>
          </cell>
          <cell r="N44">
            <v>165</v>
          </cell>
          <cell r="O44">
            <v>77</v>
          </cell>
        </row>
        <row r="45">
          <cell r="A45">
            <v>40200</v>
          </cell>
          <cell r="B45" t="str">
            <v>Bamberg</v>
          </cell>
          <cell r="C45" t="str">
            <v>Altanta</v>
          </cell>
          <cell r="D45">
            <v>0.69879518100000004</v>
          </cell>
          <cell r="E45">
            <v>0.75862068999999999</v>
          </cell>
          <cell r="F45">
            <v>3577.3571430000002</v>
          </cell>
          <cell r="G45">
            <v>0.86746988000000003</v>
          </cell>
          <cell r="H45">
            <v>0.88563049900000002</v>
          </cell>
          <cell r="I45">
            <v>0.62222222199999999</v>
          </cell>
          <cell r="J45">
            <v>83</v>
          </cell>
          <cell r="K45">
            <v>87</v>
          </cell>
          <cell r="L45">
            <v>48</v>
          </cell>
          <cell r="M45">
            <v>83</v>
          </cell>
          <cell r="N45">
            <v>341</v>
          </cell>
          <cell r="O45">
            <v>45</v>
          </cell>
        </row>
        <row r="46">
          <cell r="A46">
            <v>40300</v>
          </cell>
          <cell r="B46" t="str">
            <v>Finch-Henry</v>
          </cell>
          <cell r="C46" t="str">
            <v>Altanta</v>
          </cell>
          <cell r="D46">
            <v>0.777070064</v>
          </cell>
          <cell r="E46">
            <v>0.70344827600000004</v>
          </cell>
          <cell r="F46">
            <v>3740.1428569999998</v>
          </cell>
          <cell r="G46">
            <v>0.83703703699999998</v>
          </cell>
          <cell r="H46">
            <v>0.90566037700000002</v>
          </cell>
          <cell r="I46">
            <v>0.67073170699999995</v>
          </cell>
          <cell r="J46">
            <v>157</v>
          </cell>
          <cell r="K46">
            <v>145</v>
          </cell>
          <cell r="L46">
            <v>109</v>
          </cell>
          <cell r="M46">
            <v>135</v>
          </cell>
          <cell r="N46">
            <v>371</v>
          </cell>
          <cell r="O46">
            <v>82</v>
          </cell>
        </row>
        <row r="47">
          <cell r="A47">
            <v>40400</v>
          </cell>
          <cell r="B47" t="str">
            <v>Brunswick</v>
          </cell>
          <cell r="C47" t="str">
            <v>Altanta</v>
          </cell>
          <cell r="D47">
            <v>0.77049180299999998</v>
          </cell>
          <cell r="E47">
            <v>0.76923076899999998</v>
          </cell>
          <cell r="F47">
            <v>3259.4285709999999</v>
          </cell>
          <cell r="G47">
            <v>0.85906040299999997</v>
          </cell>
          <cell r="H47">
            <v>0.89552238799999995</v>
          </cell>
          <cell r="I47">
            <v>0.62105263200000005</v>
          </cell>
          <cell r="J47">
            <v>183</v>
          </cell>
          <cell r="K47">
            <v>156</v>
          </cell>
          <cell r="L47">
            <v>119</v>
          </cell>
          <cell r="M47">
            <v>149</v>
          </cell>
          <cell r="N47">
            <v>603</v>
          </cell>
          <cell r="O47">
            <v>95</v>
          </cell>
        </row>
        <row r="48">
          <cell r="A48">
            <v>40800</v>
          </cell>
          <cell r="B48" t="str">
            <v>Gainesville</v>
          </cell>
          <cell r="C48" t="str">
            <v>Altanta</v>
          </cell>
          <cell r="D48">
            <v>0.75796178299999994</v>
          </cell>
          <cell r="E48">
            <v>0.74796748000000002</v>
          </cell>
          <cell r="F48">
            <v>2979.4285709999999</v>
          </cell>
          <cell r="G48">
            <v>0.78333333299999997</v>
          </cell>
          <cell r="H48">
            <v>0.59166666700000003</v>
          </cell>
          <cell r="I48">
            <v>0.50684931499999997</v>
          </cell>
          <cell r="J48">
            <v>157</v>
          </cell>
          <cell r="K48">
            <v>123</v>
          </cell>
          <cell r="L48">
            <v>99</v>
          </cell>
          <cell r="M48">
            <v>120</v>
          </cell>
          <cell r="N48">
            <v>120</v>
          </cell>
          <cell r="O48">
            <v>73</v>
          </cell>
        </row>
        <row r="49">
          <cell r="A49">
            <v>41000</v>
          </cell>
          <cell r="B49" t="str">
            <v>Gulfport</v>
          </cell>
          <cell r="C49" t="str">
            <v>Altanta</v>
          </cell>
          <cell r="D49">
            <v>0.76</v>
          </cell>
          <cell r="E49">
            <v>0.76</v>
          </cell>
          <cell r="F49">
            <v>3829</v>
          </cell>
          <cell r="G49">
            <v>0.91780821899999998</v>
          </cell>
          <cell r="H49">
            <v>0.92765957499999996</v>
          </cell>
          <cell r="I49">
            <v>0.48717948700000002</v>
          </cell>
          <cell r="J49">
            <v>100</v>
          </cell>
          <cell r="K49">
            <v>75</v>
          </cell>
          <cell r="L49">
            <v>67</v>
          </cell>
          <cell r="M49">
            <v>73</v>
          </cell>
          <cell r="N49">
            <v>235</v>
          </cell>
          <cell r="O49">
            <v>39</v>
          </cell>
        </row>
        <row r="50">
          <cell r="A50">
            <v>41100</v>
          </cell>
          <cell r="B50" t="str">
            <v>Jacksonville</v>
          </cell>
          <cell r="C50" t="str">
            <v>Altanta</v>
          </cell>
          <cell r="D50">
            <v>0.72277227700000002</v>
          </cell>
          <cell r="E50">
            <v>0.730337079</v>
          </cell>
          <cell r="F50">
            <v>2924.6732139999999</v>
          </cell>
          <cell r="G50">
            <v>0.88607594899999997</v>
          </cell>
          <cell r="H50">
            <v>0.86021505399999998</v>
          </cell>
          <cell r="I50">
            <v>0.64864864899999997</v>
          </cell>
          <cell r="J50">
            <v>101</v>
          </cell>
          <cell r="K50">
            <v>89</v>
          </cell>
          <cell r="L50">
            <v>56</v>
          </cell>
          <cell r="M50">
            <v>79</v>
          </cell>
          <cell r="N50">
            <v>465</v>
          </cell>
          <cell r="O50">
            <v>37</v>
          </cell>
        </row>
        <row r="51">
          <cell r="A51">
            <v>41200</v>
          </cell>
          <cell r="B51" t="str">
            <v>Jacobs Creek</v>
          </cell>
          <cell r="C51" t="str">
            <v>Altanta</v>
          </cell>
          <cell r="D51">
            <v>0.78181818199999997</v>
          </cell>
          <cell r="E51">
            <v>0.73170731700000002</v>
          </cell>
          <cell r="F51">
            <v>4652.5714289999996</v>
          </cell>
          <cell r="G51">
            <v>0.75</v>
          </cell>
          <cell r="H51">
            <v>0.82658959499999995</v>
          </cell>
          <cell r="I51">
            <v>0.61904761900000005</v>
          </cell>
          <cell r="J51">
            <v>55</v>
          </cell>
          <cell r="K51">
            <v>41</v>
          </cell>
          <cell r="L51">
            <v>36</v>
          </cell>
          <cell r="M51">
            <v>40</v>
          </cell>
          <cell r="N51">
            <v>173</v>
          </cell>
          <cell r="O51">
            <v>21</v>
          </cell>
        </row>
        <row r="52">
          <cell r="A52">
            <v>41300</v>
          </cell>
          <cell r="B52" t="str">
            <v>Kittrell</v>
          </cell>
          <cell r="C52" t="str">
            <v>Altanta</v>
          </cell>
          <cell r="D52">
            <v>0.875</v>
          </cell>
          <cell r="E52">
            <v>0.77272727299999999</v>
          </cell>
          <cell r="F52">
            <v>4140</v>
          </cell>
          <cell r="G52">
            <v>0.9</v>
          </cell>
          <cell r="H52">
            <v>0.86734693900000004</v>
          </cell>
          <cell r="I52">
            <v>0.803571429</v>
          </cell>
          <cell r="J52">
            <v>128</v>
          </cell>
          <cell r="K52">
            <v>110</v>
          </cell>
          <cell r="L52">
            <v>91</v>
          </cell>
          <cell r="M52">
            <v>110</v>
          </cell>
          <cell r="N52">
            <v>490</v>
          </cell>
          <cell r="O52">
            <v>56</v>
          </cell>
        </row>
        <row r="53">
          <cell r="A53">
            <v>41500</v>
          </cell>
          <cell r="B53" t="str">
            <v>Lyndon Johnson</v>
          </cell>
          <cell r="C53" t="str">
            <v>Altanta</v>
          </cell>
          <cell r="D53">
            <v>0.78823529400000003</v>
          </cell>
          <cell r="E53">
            <v>0.68571428599999995</v>
          </cell>
          <cell r="F53">
            <v>3942.8571430000002</v>
          </cell>
          <cell r="G53">
            <v>0.78571428600000004</v>
          </cell>
          <cell r="H53">
            <v>0.93577981700000001</v>
          </cell>
          <cell r="I53">
            <v>0.58536585399999996</v>
          </cell>
          <cell r="J53">
            <v>85</v>
          </cell>
          <cell r="K53">
            <v>70</v>
          </cell>
          <cell r="L53">
            <v>59</v>
          </cell>
          <cell r="M53">
            <v>56</v>
          </cell>
          <cell r="N53">
            <v>218</v>
          </cell>
          <cell r="O53">
            <v>41</v>
          </cell>
        </row>
        <row r="54">
          <cell r="A54">
            <v>41600</v>
          </cell>
          <cell r="B54" t="str">
            <v>Miami</v>
          </cell>
          <cell r="C54" t="str">
            <v>Altanta</v>
          </cell>
          <cell r="D54">
            <v>0.78160919500000003</v>
          </cell>
          <cell r="E54">
            <v>0.75308642000000003</v>
          </cell>
          <cell r="F54">
            <v>3394.2857140000001</v>
          </cell>
          <cell r="G54">
            <v>0.78205128199999996</v>
          </cell>
          <cell r="H54">
            <v>0.90641711199999997</v>
          </cell>
          <cell r="I54">
            <v>0.58333333300000001</v>
          </cell>
          <cell r="J54">
            <v>87</v>
          </cell>
          <cell r="K54">
            <v>81</v>
          </cell>
          <cell r="L54">
            <v>57</v>
          </cell>
          <cell r="M54">
            <v>78</v>
          </cell>
          <cell r="N54">
            <v>374</v>
          </cell>
          <cell r="O54">
            <v>48</v>
          </cell>
        </row>
        <row r="55">
          <cell r="A55">
            <v>41700</v>
          </cell>
          <cell r="B55" t="str">
            <v>Mississippi</v>
          </cell>
          <cell r="C55" t="str">
            <v>Altanta</v>
          </cell>
          <cell r="D55">
            <v>0.75739645</v>
          </cell>
          <cell r="E55">
            <v>0.69465648899999999</v>
          </cell>
          <cell r="F55">
            <v>3367.3142859999998</v>
          </cell>
          <cell r="G55">
            <v>0.91452991500000003</v>
          </cell>
          <cell r="H55">
            <v>0.83229813699999999</v>
          </cell>
          <cell r="I55">
            <v>0.66101694899999996</v>
          </cell>
          <cell r="J55">
            <v>169</v>
          </cell>
          <cell r="K55">
            <v>131</v>
          </cell>
          <cell r="L55">
            <v>89</v>
          </cell>
          <cell r="M55">
            <v>117</v>
          </cell>
          <cell r="N55">
            <v>483</v>
          </cell>
          <cell r="O55">
            <v>59</v>
          </cell>
        </row>
        <row r="56">
          <cell r="A56">
            <v>41800</v>
          </cell>
          <cell r="B56" t="str">
            <v>Oconaluftee</v>
          </cell>
          <cell r="C56" t="str">
            <v>Altanta</v>
          </cell>
          <cell r="D56">
            <v>0.84745762700000005</v>
          </cell>
          <cell r="E56">
            <v>0.69354838699999999</v>
          </cell>
          <cell r="F56">
            <v>4675.5</v>
          </cell>
          <cell r="G56">
            <v>0.88888888899999996</v>
          </cell>
          <cell r="H56">
            <v>0.94</v>
          </cell>
          <cell r="I56">
            <v>0.484848485</v>
          </cell>
          <cell r="J56">
            <v>59</v>
          </cell>
          <cell r="K56">
            <v>62</v>
          </cell>
          <cell r="L56">
            <v>43</v>
          </cell>
          <cell r="M56">
            <v>54</v>
          </cell>
          <cell r="N56">
            <v>200</v>
          </cell>
          <cell r="O56">
            <v>33</v>
          </cell>
        </row>
        <row r="57">
          <cell r="A57">
            <v>42000</v>
          </cell>
          <cell r="B57" t="str">
            <v>Schenck</v>
          </cell>
          <cell r="C57" t="str">
            <v>Altanta</v>
          </cell>
          <cell r="D57">
            <v>0.78048780500000003</v>
          </cell>
          <cell r="E57">
            <v>0.75757575799999999</v>
          </cell>
          <cell r="F57">
            <v>4205.7142860000004</v>
          </cell>
          <cell r="G57">
            <v>0.88888888899999996</v>
          </cell>
          <cell r="H57">
            <v>0.92307692299999999</v>
          </cell>
          <cell r="I57">
            <v>0.515151515</v>
          </cell>
          <cell r="J57">
            <v>82</v>
          </cell>
          <cell r="K57">
            <v>66</v>
          </cell>
          <cell r="L57">
            <v>59</v>
          </cell>
          <cell r="M57">
            <v>63</v>
          </cell>
          <cell r="N57">
            <v>299</v>
          </cell>
          <cell r="O57">
            <v>33</v>
          </cell>
        </row>
        <row r="58">
          <cell r="A58">
            <v>42100</v>
          </cell>
          <cell r="B58" t="str">
            <v>Turner</v>
          </cell>
          <cell r="C58" t="str">
            <v>Altanta</v>
          </cell>
          <cell r="D58">
            <v>0.82478632500000004</v>
          </cell>
          <cell r="E58">
            <v>0.74418604700000002</v>
          </cell>
          <cell r="F58">
            <v>4000</v>
          </cell>
          <cell r="G58">
            <v>0.79190751500000001</v>
          </cell>
          <cell r="H58">
            <v>0.84729981399999998</v>
          </cell>
          <cell r="I58">
            <v>0.56557377099999995</v>
          </cell>
          <cell r="J58">
            <v>234</v>
          </cell>
          <cell r="K58">
            <v>215</v>
          </cell>
          <cell r="L58">
            <v>153</v>
          </cell>
          <cell r="M58">
            <v>173</v>
          </cell>
          <cell r="N58">
            <v>1074</v>
          </cell>
          <cell r="O58">
            <v>122</v>
          </cell>
        </row>
        <row r="59">
          <cell r="A59">
            <v>42400</v>
          </cell>
          <cell r="B59" t="str">
            <v>Gadsden</v>
          </cell>
          <cell r="C59" t="str">
            <v>Altanta</v>
          </cell>
          <cell r="D59">
            <v>0.77678571399999996</v>
          </cell>
          <cell r="E59">
            <v>0.68965517200000004</v>
          </cell>
          <cell r="F59">
            <v>2659.7142859999999</v>
          </cell>
          <cell r="G59">
            <v>0.97222222199999997</v>
          </cell>
          <cell r="H59">
            <v>0.867069486</v>
          </cell>
          <cell r="I59">
            <v>0.53333333299999997</v>
          </cell>
          <cell r="J59">
            <v>112</v>
          </cell>
          <cell r="K59">
            <v>87</v>
          </cell>
          <cell r="L59">
            <v>70</v>
          </cell>
          <cell r="M59">
            <v>72</v>
          </cell>
          <cell r="N59">
            <v>331</v>
          </cell>
          <cell r="O59">
            <v>45</v>
          </cell>
        </row>
        <row r="60">
          <cell r="A60">
            <v>42500</v>
          </cell>
          <cell r="B60" t="str">
            <v>BL Hooks/Memphis</v>
          </cell>
          <cell r="C60" t="str">
            <v>Altanta</v>
          </cell>
          <cell r="D60">
            <v>0.811023622</v>
          </cell>
          <cell r="E60">
            <v>0.70535714299999996</v>
          </cell>
          <cell r="F60">
            <v>3652.0714290000001</v>
          </cell>
          <cell r="G60">
            <v>0.89523809499999996</v>
          </cell>
          <cell r="H60">
            <v>0.91208791199999995</v>
          </cell>
          <cell r="I60">
            <v>0.53571428600000004</v>
          </cell>
          <cell r="J60">
            <v>127</v>
          </cell>
          <cell r="K60">
            <v>112</v>
          </cell>
          <cell r="L60">
            <v>90</v>
          </cell>
          <cell r="M60">
            <v>105</v>
          </cell>
          <cell r="N60">
            <v>364</v>
          </cell>
          <cell r="O60">
            <v>56</v>
          </cell>
        </row>
        <row r="61">
          <cell r="A61">
            <v>42600</v>
          </cell>
          <cell r="B61" t="str">
            <v>Montgomery</v>
          </cell>
          <cell r="C61" t="str">
            <v>Altanta</v>
          </cell>
          <cell r="D61">
            <v>0.7</v>
          </cell>
          <cell r="E61">
            <v>0.65811965800000005</v>
          </cell>
          <cell r="F61">
            <v>3364.5714290000001</v>
          </cell>
          <cell r="G61">
            <v>0.85585585600000003</v>
          </cell>
          <cell r="H61">
            <v>0.87755101999999996</v>
          </cell>
          <cell r="I61">
            <v>0.546875</v>
          </cell>
          <cell r="J61">
            <v>130</v>
          </cell>
          <cell r="K61">
            <v>117</v>
          </cell>
          <cell r="L61">
            <v>77</v>
          </cell>
          <cell r="M61">
            <v>111</v>
          </cell>
          <cell r="N61">
            <v>392</v>
          </cell>
          <cell r="O61">
            <v>64</v>
          </cell>
        </row>
        <row r="62">
          <cell r="A62">
            <v>42700</v>
          </cell>
          <cell r="M62">
            <v>0</v>
          </cell>
          <cell r="N62">
            <v>0</v>
          </cell>
        </row>
        <row r="63">
          <cell r="A63">
            <v>42800</v>
          </cell>
          <cell r="B63" t="str">
            <v>Pinellas County</v>
          </cell>
          <cell r="C63" t="str">
            <v>Altanta</v>
          </cell>
          <cell r="D63">
            <v>0.78640776700000004</v>
          </cell>
          <cell r="E63">
            <v>0.79381443299999999</v>
          </cell>
          <cell r="F63">
            <v>3614.2857140000001</v>
          </cell>
          <cell r="G63">
            <v>0.91208791199999995</v>
          </cell>
          <cell r="H63">
            <v>0.79732313600000004</v>
          </cell>
          <cell r="I63">
            <v>0.65454545500000005</v>
          </cell>
          <cell r="J63">
            <v>103</v>
          </cell>
          <cell r="K63">
            <v>97</v>
          </cell>
          <cell r="L63">
            <v>69</v>
          </cell>
          <cell r="M63">
            <v>91</v>
          </cell>
          <cell r="N63">
            <v>523</v>
          </cell>
          <cell r="O63">
            <v>55</v>
          </cell>
        </row>
        <row r="64">
          <cell r="A64">
            <v>50100</v>
          </cell>
          <cell r="B64" t="str">
            <v>Atterbury</v>
          </cell>
          <cell r="C64" t="str">
            <v>Chicago</v>
          </cell>
          <cell r="D64">
            <v>0.824324324</v>
          </cell>
          <cell r="E64">
            <v>0.68902439000000004</v>
          </cell>
          <cell r="F64">
            <v>3469.7142859999999</v>
          </cell>
          <cell r="G64">
            <v>0.875</v>
          </cell>
          <cell r="H64">
            <v>0.89655172400000005</v>
          </cell>
          <cell r="I64">
            <v>0.46464646500000001</v>
          </cell>
          <cell r="J64">
            <v>222</v>
          </cell>
          <cell r="K64">
            <v>164</v>
          </cell>
          <cell r="L64">
            <v>159</v>
          </cell>
          <cell r="M64">
            <v>152</v>
          </cell>
          <cell r="N64">
            <v>754</v>
          </cell>
          <cell r="O64">
            <v>99</v>
          </cell>
        </row>
        <row r="65">
          <cell r="A65">
            <v>50200</v>
          </cell>
          <cell r="B65" t="str">
            <v>Blackwell</v>
          </cell>
          <cell r="C65" t="str">
            <v>Chicago</v>
          </cell>
          <cell r="D65">
            <v>0.87878787899999999</v>
          </cell>
          <cell r="E65">
            <v>0.79310344799999999</v>
          </cell>
          <cell r="F65">
            <v>3449.6785709999999</v>
          </cell>
          <cell r="G65">
            <v>0.87272727299999997</v>
          </cell>
          <cell r="H65">
            <v>0.88625592399999997</v>
          </cell>
          <cell r="I65">
            <v>0.36363636399999999</v>
          </cell>
          <cell r="J65">
            <v>66</v>
          </cell>
          <cell r="K65">
            <v>58</v>
          </cell>
          <cell r="L65">
            <v>52</v>
          </cell>
          <cell r="M65">
            <v>55</v>
          </cell>
          <cell r="N65">
            <v>211</v>
          </cell>
          <cell r="O65">
            <v>33</v>
          </cell>
        </row>
        <row r="66">
          <cell r="A66">
            <v>50300</v>
          </cell>
          <cell r="B66" t="str">
            <v>Cincinnati</v>
          </cell>
          <cell r="C66" t="str">
            <v>Chicago</v>
          </cell>
          <cell r="D66">
            <v>0.88636363600000001</v>
          </cell>
          <cell r="E66">
            <v>0.59722222199999997</v>
          </cell>
          <cell r="F66">
            <v>3743.2585709999998</v>
          </cell>
          <cell r="G66">
            <v>0.875</v>
          </cell>
          <cell r="H66">
            <v>0.93782383400000002</v>
          </cell>
          <cell r="I66">
            <v>0.61538461499999997</v>
          </cell>
          <cell r="J66">
            <v>88</v>
          </cell>
          <cell r="K66">
            <v>72</v>
          </cell>
          <cell r="L66">
            <v>64</v>
          </cell>
          <cell r="M66">
            <v>72</v>
          </cell>
          <cell r="N66">
            <v>386</v>
          </cell>
          <cell r="O66">
            <v>39</v>
          </cell>
        </row>
        <row r="67">
          <cell r="A67">
            <v>50400</v>
          </cell>
          <cell r="B67" t="str">
            <v>Cleveland</v>
          </cell>
          <cell r="C67" t="str">
            <v>Chicago</v>
          </cell>
          <cell r="D67">
            <v>0.73793103500000001</v>
          </cell>
          <cell r="E67">
            <v>0.62</v>
          </cell>
          <cell r="F67">
            <v>3618</v>
          </cell>
          <cell r="G67">
            <v>0.77272727299999999</v>
          </cell>
          <cell r="H67">
            <v>0.89824561400000003</v>
          </cell>
          <cell r="I67">
            <v>0.52083333300000001</v>
          </cell>
          <cell r="J67">
            <v>145</v>
          </cell>
          <cell r="K67">
            <v>100</v>
          </cell>
          <cell r="L67">
            <v>87</v>
          </cell>
          <cell r="M67">
            <v>88</v>
          </cell>
          <cell r="N67">
            <v>570</v>
          </cell>
          <cell r="O67">
            <v>48</v>
          </cell>
        </row>
        <row r="68">
          <cell r="A68">
            <v>50500</v>
          </cell>
          <cell r="B68" t="str">
            <v>Dayton</v>
          </cell>
          <cell r="C68" t="str">
            <v>Chicago</v>
          </cell>
          <cell r="D68">
            <v>0.85046728999999999</v>
          </cell>
          <cell r="E68">
            <v>0.76249999999999996</v>
          </cell>
          <cell r="F68">
            <v>4094.2142859999999</v>
          </cell>
          <cell r="G68">
            <v>0.78205128199999996</v>
          </cell>
          <cell r="H68">
            <v>0.88759689900000005</v>
          </cell>
          <cell r="I68">
            <v>0.6</v>
          </cell>
          <cell r="J68">
            <v>107</v>
          </cell>
          <cell r="K68">
            <v>80</v>
          </cell>
          <cell r="L68">
            <v>78</v>
          </cell>
          <cell r="M68">
            <v>78</v>
          </cell>
          <cell r="N68">
            <v>516</v>
          </cell>
          <cell r="O68">
            <v>45</v>
          </cell>
        </row>
        <row r="69">
          <cell r="A69">
            <v>50600</v>
          </cell>
          <cell r="B69" t="str">
            <v>Detroit</v>
          </cell>
          <cell r="C69" t="str">
            <v>Chicago</v>
          </cell>
          <cell r="D69">
            <v>0.76851851900000001</v>
          </cell>
          <cell r="E69">
            <v>0.56122448999999996</v>
          </cell>
          <cell r="F69">
            <v>2745</v>
          </cell>
          <cell r="G69">
            <v>0.78571428600000004</v>
          </cell>
          <cell r="H69">
            <v>0.80972515899999997</v>
          </cell>
          <cell r="I69">
            <v>0.43902438999999999</v>
          </cell>
          <cell r="J69">
            <v>108</v>
          </cell>
          <cell r="K69">
            <v>98</v>
          </cell>
          <cell r="L69">
            <v>67</v>
          </cell>
          <cell r="M69">
            <v>84</v>
          </cell>
          <cell r="N69">
            <v>473</v>
          </cell>
          <cell r="O69">
            <v>41</v>
          </cell>
        </row>
        <row r="70">
          <cell r="A70">
            <v>50700</v>
          </cell>
          <cell r="B70" t="str">
            <v>Golconda</v>
          </cell>
          <cell r="C70" t="str">
            <v>Chicago</v>
          </cell>
          <cell r="D70">
            <v>0.78048780500000003</v>
          </cell>
          <cell r="E70">
            <v>0.79104477600000001</v>
          </cell>
          <cell r="F70">
            <v>4722.8571430000002</v>
          </cell>
          <cell r="G70">
            <v>0.72307692300000004</v>
          </cell>
          <cell r="H70">
            <v>0.4</v>
          </cell>
          <cell r="I70">
            <v>0.46666666699999998</v>
          </cell>
          <cell r="J70">
            <v>41</v>
          </cell>
          <cell r="K70">
            <v>67</v>
          </cell>
          <cell r="L70">
            <v>27</v>
          </cell>
          <cell r="M70">
            <v>65</v>
          </cell>
          <cell r="N70">
            <v>15</v>
          </cell>
          <cell r="O70">
            <v>30</v>
          </cell>
        </row>
        <row r="71">
          <cell r="A71">
            <v>50800</v>
          </cell>
          <cell r="B71" t="str">
            <v>Gerald R. Ford</v>
          </cell>
          <cell r="C71" t="str">
            <v>Chicago</v>
          </cell>
          <cell r="D71">
            <v>0.74038461499999997</v>
          </cell>
          <cell r="E71">
            <v>0.71287128700000002</v>
          </cell>
          <cell r="F71">
            <v>3493.0357140000001</v>
          </cell>
          <cell r="G71">
            <v>0.81318681299999995</v>
          </cell>
          <cell r="H71">
            <v>0.95493562200000004</v>
          </cell>
          <cell r="I71">
            <v>0.38709677399999998</v>
          </cell>
          <cell r="J71">
            <v>104</v>
          </cell>
          <cell r="K71">
            <v>101</v>
          </cell>
          <cell r="L71">
            <v>66</v>
          </cell>
          <cell r="M71">
            <v>91</v>
          </cell>
          <cell r="N71">
            <v>466</v>
          </cell>
          <cell r="O71">
            <v>62</v>
          </cell>
        </row>
        <row r="72">
          <cell r="A72">
            <v>50900</v>
          </cell>
          <cell r="B72" t="str">
            <v>H. Humphrey</v>
          </cell>
          <cell r="C72" t="str">
            <v>Chicago</v>
          </cell>
          <cell r="D72">
            <v>0.89166666699999997</v>
          </cell>
          <cell r="E72">
            <v>0.73831775700000002</v>
          </cell>
          <cell r="F72">
            <v>5257.1428569999998</v>
          </cell>
          <cell r="G72">
            <v>0.93396226400000004</v>
          </cell>
          <cell r="H72">
            <v>0.83720930199999999</v>
          </cell>
          <cell r="I72">
            <v>0.590163934</v>
          </cell>
          <cell r="J72">
            <v>120</v>
          </cell>
          <cell r="K72">
            <v>107</v>
          </cell>
          <cell r="L72">
            <v>97</v>
          </cell>
          <cell r="M72">
            <v>106</v>
          </cell>
          <cell r="N72">
            <v>559</v>
          </cell>
          <cell r="O72">
            <v>61</v>
          </cell>
        </row>
        <row r="73">
          <cell r="A73">
            <v>51000</v>
          </cell>
          <cell r="B73" t="str">
            <v>Joliet</v>
          </cell>
          <cell r="C73" t="str">
            <v>Chicago</v>
          </cell>
          <cell r="D73">
            <v>0.83962264200000003</v>
          </cell>
          <cell r="E73">
            <v>0.75609756100000003</v>
          </cell>
          <cell r="F73">
            <v>3630</v>
          </cell>
          <cell r="G73">
            <v>0.83750000000000002</v>
          </cell>
          <cell r="H73">
            <v>0.83726415099999996</v>
          </cell>
          <cell r="I73">
            <v>0.58974358999999998</v>
          </cell>
          <cell r="J73">
            <v>106</v>
          </cell>
          <cell r="K73">
            <v>82</v>
          </cell>
          <cell r="L73">
            <v>75</v>
          </cell>
          <cell r="M73">
            <v>80</v>
          </cell>
          <cell r="N73">
            <v>424</v>
          </cell>
          <cell r="O73">
            <v>39</v>
          </cell>
        </row>
        <row r="74">
          <cell r="A74">
            <v>51100</v>
          </cell>
          <cell r="B74" t="str">
            <v>Flint/Genesee</v>
          </cell>
          <cell r="C74" t="str">
            <v>Chicago</v>
          </cell>
          <cell r="D74">
            <v>0.75961538500000003</v>
          </cell>
          <cell r="E74">
            <v>0.62162162200000004</v>
          </cell>
          <cell r="F74">
            <v>2796.4285709999999</v>
          </cell>
          <cell r="G74">
            <v>0.81538461500000003</v>
          </cell>
          <cell r="H74">
            <v>0.81456953600000004</v>
          </cell>
          <cell r="I74">
            <v>0.64864864899999997</v>
          </cell>
          <cell r="J74">
            <v>104</v>
          </cell>
          <cell r="K74">
            <v>74</v>
          </cell>
          <cell r="L74">
            <v>60</v>
          </cell>
          <cell r="M74">
            <v>65</v>
          </cell>
          <cell r="N74">
            <v>453</v>
          </cell>
          <cell r="O74">
            <v>37</v>
          </cell>
        </row>
        <row r="75">
          <cell r="A75">
            <v>51200</v>
          </cell>
          <cell r="B75" t="str">
            <v>Paul Simon Chicago</v>
          </cell>
          <cell r="C75" t="str">
            <v>Chicago</v>
          </cell>
          <cell r="D75">
            <v>0.743243243</v>
          </cell>
          <cell r="E75">
            <v>0.69230769199999997</v>
          </cell>
          <cell r="F75">
            <v>3548.5714290000001</v>
          </cell>
          <cell r="G75">
            <v>0.94690265500000004</v>
          </cell>
          <cell r="H75">
            <v>0.87084148699999997</v>
          </cell>
          <cell r="I75">
            <v>0.50769230799999998</v>
          </cell>
          <cell r="J75">
            <v>148</v>
          </cell>
          <cell r="K75">
            <v>130</v>
          </cell>
          <cell r="L75">
            <v>90</v>
          </cell>
          <cell r="M75">
            <v>113</v>
          </cell>
          <cell r="N75">
            <v>511</v>
          </cell>
          <cell r="O75">
            <v>65</v>
          </cell>
        </row>
        <row r="76">
          <cell r="A76">
            <v>51300</v>
          </cell>
          <cell r="B76" t="str">
            <v>Milwaukee</v>
          </cell>
          <cell r="C76" t="str">
            <v>Chicago</v>
          </cell>
          <cell r="D76">
            <v>0.73076923100000002</v>
          </cell>
          <cell r="E76">
            <v>0.72173913000000001</v>
          </cell>
          <cell r="F76">
            <v>4172.8571430000002</v>
          </cell>
          <cell r="G76">
            <v>0.84210526299999999</v>
          </cell>
          <cell r="H76">
            <v>0.80575539600000001</v>
          </cell>
          <cell r="I76">
            <v>0.41791044799999999</v>
          </cell>
          <cell r="J76">
            <v>130</v>
          </cell>
          <cell r="K76">
            <v>115</v>
          </cell>
          <cell r="L76">
            <v>86</v>
          </cell>
          <cell r="M76">
            <v>114</v>
          </cell>
          <cell r="N76">
            <v>417</v>
          </cell>
          <cell r="O76">
            <v>67</v>
          </cell>
        </row>
        <row r="77">
          <cell r="A77">
            <v>51400</v>
          </cell>
          <cell r="B77" t="str">
            <v>Ottumwa</v>
          </cell>
          <cell r="C77" t="str">
            <v>Chicago</v>
          </cell>
          <cell r="D77">
            <v>0.80952380999999995</v>
          </cell>
          <cell r="E77">
            <v>0.67592592600000001</v>
          </cell>
          <cell r="F77">
            <v>4503.9285710000004</v>
          </cell>
          <cell r="G77">
            <v>0.85046728999999999</v>
          </cell>
          <cell r="H77">
            <v>0.79638009099999996</v>
          </cell>
          <cell r="I77">
            <v>0.66666666699999999</v>
          </cell>
          <cell r="J77">
            <v>105</v>
          </cell>
          <cell r="K77">
            <v>108</v>
          </cell>
          <cell r="L77">
            <v>76</v>
          </cell>
          <cell r="M77">
            <v>107</v>
          </cell>
          <cell r="N77">
            <v>442</v>
          </cell>
          <cell r="O77">
            <v>63</v>
          </cell>
        </row>
        <row r="78">
          <cell r="A78">
            <v>60100</v>
          </cell>
          <cell r="B78" t="str">
            <v>Albuquerque</v>
          </cell>
          <cell r="C78" t="str">
            <v>Dallas</v>
          </cell>
          <cell r="D78">
            <v>0.69747899199999996</v>
          </cell>
          <cell r="E78">
            <v>0.72131147500000004</v>
          </cell>
          <cell r="F78">
            <v>4569.2142860000004</v>
          </cell>
          <cell r="G78">
            <v>0.81512605000000005</v>
          </cell>
          <cell r="H78">
            <v>0.87712665400000001</v>
          </cell>
          <cell r="I78">
            <v>0.6</v>
          </cell>
          <cell r="J78">
            <v>119</v>
          </cell>
          <cell r="K78">
            <v>122</v>
          </cell>
          <cell r="L78">
            <v>68</v>
          </cell>
          <cell r="M78">
            <v>119</v>
          </cell>
          <cell r="N78">
            <v>529</v>
          </cell>
          <cell r="O78">
            <v>55</v>
          </cell>
        </row>
        <row r="79">
          <cell r="A79">
            <v>60200</v>
          </cell>
          <cell r="B79" t="str">
            <v>Cass</v>
          </cell>
          <cell r="C79" t="str">
            <v>Dallas</v>
          </cell>
          <cell r="D79">
            <v>0.71641790999999999</v>
          </cell>
          <cell r="E79">
            <v>0.66037735900000005</v>
          </cell>
          <cell r="F79">
            <v>4524.8571430000002</v>
          </cell>
          <cell r="G79">
            <v>0.70588235300000002</v>
          </cell>
          <cell r="H79">
            <v>0.87614678899999998</v>
          </cell>
          <cell r="I79">
            <v>0.571428571</v>
          </cell>
          <cell r="J79">
            <v>67</v>
          </cell>
          <cell r="K79">
            <v>53</v>
          </cell>
          <cell r="L79">
            <v>40</v>
          </cell>
          <cell r="M79">
            <v>51</v>
          </cell>
          <cell r="N79">
            <v>218</v>
          </cell>
          <cell r="O79">
            <v>28</v>
          </cell>
        </row>
        <row r="80">
          <cell r="A80">
            <v>60300</v>
          </cell>
          <cell r="B80" t="str">
            <v>David Carrasco</v>
          </cell>
          <cell r="C80" t="str">
            <v>Dallas</v>
          </cell>
          <cell r="D80">
            <v>0.64800000000000002</v>
          </cell>
          <cell r="E80">
            <v>0.60273972600000003</v>
          </cell>
          <cell r="F80">
            <v>3296.4285709999999</v>
          </cell>
          <cell r="G80">
            <v>0.75539568400000001</v>
          </cell>
          <cell r="H80">
            <v>0.85794655399999997</v>
          </cell>
          <cell r="I80">
            <v>0.55714285699999999</v>
          </cell>
          <cell r="J80">
            <v>125</v>
          </cell>
          <cell r="K80">
            <v>146</v>
          </cell>
          <cell r="L80">
            <v>65</v>
          </cell>
          <cell r="M80">
            <v>139</v>
          </cell>
          <cell r="N80">
            <v>711</v>
          </cell>
          <cell r="O80">
            <v>70</v>
          </cell>
        </row>
        <row r="81">
          <cell r="A81">
            <v>60400</v>
          </cell>
          <cell r="B81" t="str">
            <v>Gary</v>
          </cell>
          <cell r="C81" t="str">
            <v>Dallas</v>
          </cell>
          <cell r="D81">
            <v>0.73931034500000004</v>
          </cell>
          <cell r="E81">
            <v>0.71812080499999997</v>
          </cell>
          <cell r="F81">
            <v>4165.7142860000004</v>
          </cell>
          <cell r="G81">
            <v>0.82363315699999995</v>
          </cell>
          <cell r="H81">
            <v>0.87188208599999995</v>
          </cell>
          <cell r="I81">
            <v>0.58333333300000001</v>
          </cell>
          <cell r="J81">
            <v>725</v>
          </cell>
          <cell r="K81">
            <v>596</v>
          </cell>
          <cell r="L81">
            <v>481</v>
          </cell>
          <cell r="M81">
            <v>567</v>
          </cell>
          <cell r="N81">
            <v>2646</v>
          </cell>
          <cell r="O81">
            <v>312</v>
          </cell>
        </row>
        <row r="82">
          <cell r="A82">
            <v>60500</v>
          </cell>
          <cell r="B82" t="str">
            <v>Guthrie</v>
          </cell>
          <cell r="C82" t="str">
            <v>Dallas</v>
          </cell>
          <cell r="D82">
            <v>0.764705882</v>
          </cell>
          <cell r="E82">
            <v>0.66257668700000005</v>
          </cell>
          <cell r="F82">
            <v>4046.1849999999999</v>
          </cell>
          <cell r="G82">
            <v>0.77272727299999999</v>
          </cell>
          <cell r="H82">
            <v>0.89137738</v>
          </cell>
          <cell r="I82">
            <v>0.58888888900000003</v>
          </cell>
          <cell r="J82">
            <v>170</v>
          </cell>
          <cell r="K82">
            <v>163</v>
          </cell>
          <cell r="L82">
            <v>114</v>
          </cell>
          <cell r="M82">
            <v>154</v>
          </cell>
          <cell r="N82">
            <v>893</v>
          </cell>
          <cell r="O82">
            <v>90</v>
          </cell>
        </row>
        <row r="83">
          <cell r="A83">
            <v>60600</v>
          </cell>
          <cell r="B83" t="str">
            <v>Laredo</v>
          </cell>
          <cell r="C83" t="str">
            <v>Dallas</v>
          </cell>
          <cell r="D83">
            <v>0.82258064500000005</v>
          </cell>
          <cell r="E83">
            <v>0.83606557400000003</v>
          </cell>
          <cell r="F83">
            <v>4172.8571430000002</v>
          </cell>
          <cell r="G83">
            <v>0.81967213100000003</v>
          </cell>
          <cell r="H83">
            <v>0.80519480499999996</v>
          </cell>
          <cell r="I83">
            <v>0.55555555599999995</v>
          </cell>
          <cell r="J83">
            <v>62</v>
          </cell>
          <cell r="K83">
            <v>61</v>
          </cell>
          <cell r="L83">
            <v>46</v>
          </cell>
          <cell r="M83">
            <v>61</v>
          </cell>
          <cell r="N83">
            <v>385</v>
          </cell>
          <cell r="O83">
            <v>36</v>
          </cell>
        </row>
        <row r="84">
          <cell r="A84">
            <v>60700</v>
          </cell>
          <cell r="B84" t="str">
            <v>Little Rock</v>
          </cell>
          <cell r="C84" t="str">
            <v>Dallas</v>
          </cell>
          <cell r="D84">
            <v>0.71794871800000004</v>
          </cell>
          <cell r="E84">
            <v>0.58064516099999997</v>
          </cell>
          <cell r="F84">
            <v>3389.0857139999998</v>
          </cell>
          <cell r="G84">
            <v>0.78846153900000004</v>
          </cell>
          <cell r="H84">
            <v>0.88423645299999998</v>
          </cell>
          <cell r="I84">
            <v>0.53333333299999997</v>
          </cell>
          <cell r="J84">
            <v>78</v>
          </cell>
          <cell r="K84">
            <v>62</v>
          </cell>
          <cell r="L84">
            <v>45</v>
          </cell>
          <cell r="M84">
            <v>52</v>
          </cell>
          <cell r="N84">
            <v>406</v>
          </cell>
          <cell r="O84">
            <v>30</v>
          </cell>
        </row>
        <row r="85">
          <cell r="A85">
            <v>60800</v>
          </cell>
          <cell r="B85" t="str">
            <v>North Texas</v>
          </cell>
          <cell r="C85" t="str">
            <v>Dallas</v>
          </cell>
          <cell r="D85">
            <v>0.77486911000000003</v>
          </cell>
          <cell r="E85">
            <v>0.62576687099999995</v>
          </cell>
          <cell r="F85">
            <v>3335</v>
          </cell>
          <cell r="G85">
            <v>0.79054054100000004</v>
          </cell>
          <cell r="H85">
            <v>0.89890377600000004</v>
          </cell>
          <cell r="I85">
            <v>0.51249999999999996</v>
          </cell>
          <cell r="J85">
            <v>191</v>
          </cell>
          <cell r="K85">
            <v>163</v>
          </cell>
          <cell r="L85">
            <v>125</v>
          </cell>
          <cell r="M85">
            <v>148</v>
          </cell>
          <cell r="N85">
            <v>821</v>
          </cell>
          <cell r="O85">
            <v>80</v>
          </cell>
        </row>
        <row r="86">
          <cell r="A86">
            <v>60900</v>
          </cell>
          <cell r="B86" t="str">
            <v>New Orleans</v>
          </cell>
          <cell r="C86" t="str">
            <v>Dallas</v>
          </cell>
          <cell r="D86">
            <v>0.73636363599999999</v>
          </cell>
          <cell r="E86">
            <v>0.74444444399999998</v>
          </cell>
          <cell r="F86">
            <v>4659.4285710000004</v>
          </cell>
          <cell r="G86">
            <v>0.92222222200000004</v>
          </cell>
          <cell r="H86">
            <v>0.90555555600000004</v>
          </cell>
          <cell r="I86">
            <v>0.69767441900000005</v>
          </cell>
          <cell r="J86">
            <v>110</v>
          </cell>
          <cell r="K86">
            <v>90</v>
          </cell>
          <cell r="L86">
            <v>67</v>
          </cell>
          <cell r="M86">
            <v>90</v>
          </cell>
          <cell r="N86">
            <v>360</v>
          </cell>
          <cell r="O86">
            <v>43</v>
          </cell>
        </row>
        <row r="87">
          <cell r="A87">
            <v>61000</v>
          </cell>
          <cell r="B87" t="str">
            <v>Ouachita</v>
          </cell>
          <cell r="C87" t="str">
            <v>Dallas</v>
          </cell>
          <cell r="E87">
            <v>0.5</v>
          </cell>
          <cell r="G87">
            <v>0.8125</v>
          </cell>
          <cell r="I87">
            <v>0.5</v>
          </cell>
          <cell r="K87">
            <v>16</v>
          </cell>
          <cell r="M87">
            <v>16</v>
          </cell>
          <cell r="N87">
            <v>0</v>
          </cell>
          <cell r="O87">
            <v>8</v>
          </cell>
        </row>
        <row r="88">
          <cell r="A88">
            <v>61100</v>
          </cell>
          <cell r="B88" t="str">
            <v>Roswell</v>
          </cell>
          <cell r="C88" t="str">
            <v>Dallas</v>
          </cell>
          <cell r="D88">
            <v>0.70370370400000004</v>
          </cell>
          <cell r="E88">
            <v>0.72151898699999995</v>
          </cell>
          <cell r="F88">
            <v>4406.5714289999996</v>
          </cell>
          <cell r="G88">
            <v>0.86301369900000002</v>
          </cell>
          <cell r="H88">
            <v>0.86440678000000004</v>
          </cell>
          <cell r="I88">
            <v>0.61538461499999997</v>
          </cell>
          <cell r="J88">
            <v>81</v>
          </cell>
          <cell r="K88">
            <v>79</v>
          </cell>
          <cell r="L88">
            <v>48</v>
          </cell>
          <cell r="M88">
            <v>73</v>
          </cell>
          <cell r="N88">
            <v>236</v>
          </cell>
          <cell r="O88">
            <v>39</v>
          </cell>
        </row>
        <row r="89">
          <cell r="A89">
            <v>61200</v>
          </cell>
          <cell r="B89" t="str">
            <v>Shreveport</v>
          </cell>
          <cell r="C89" t="str">
            <v>Dallas</v>
          </cell>
          <cell r="D89">
            <v>0.764705882</v>
          </cell>
          <cell r="E89">
            <v>0.6</v>
          </cell>
          <cell r="F89">
            <v>3390.9821430000002</v>
          </cell>
          <cell r="G89">
            <v>0.73333333300000003</v>
          </cell>
          <cell r="H89">
            <v>0.89546351099999999</v>
          </cell>
          <cell r="I89">
            <v>0.787878788</v>
          </cell>
          <cell r="J89">
            <v>102</v>
          </cell>
          <cell r="K89">
            <v>80</v>
          </cell>
          <cell r="L89">
            <v>60</v>
          </cell>
          <cell r="M89">
            <v>75</v>
          </cell>
          <cell r="N89">
            <v>507</v>
          </cell>
          <cell r="O89">
            <v>33</v>
          </cell>
        </row>
        <row r="90">
          <cell r="A90">
            <v>61300</v>
          </cell>
          <cell r="B90" t="str">
            <v>Talking Leaves</v>
          </cell>
          <cell r="C90" t="str">
            <v>Dallas</v>
          </cell>
          <cell r="D90">
            <v>0.81</v>
          </cell>
          <cell r="E90">
            <v>0.64864864899999997</v>
          </cell>
          <cell r="F90">
            <v>2880</v>
          </cell>
          <cell r="G90">
            <v>0.83098591600000005</v>
          </cell>
          <cell r="H90">
            <v>0.84741144400000001</v>
          </cell>
          <cell r="I90">
            <v>0.63636363600000001</v>
          </cell>
          <cell r="J90">
            <v>100</v>
          </cell>
          <cell r="K90">
            <v>74</v>
          </cell>
          <cell r="L90">
            <v>75</v>
          </cell>
          <cell r="M90">
            <v>71</v>
          </cell>
          <cell r="N90">
            <v>367</v>
          </cell>
          <cell r="O90">
            <v>33</v>
          </cell>
        </row>
        <row r="91">
          <cell r="A91">
            <v>61400</v>
          </cell>
          <cell r="M91">
            <v>0</v>
          </cell>
          <cell r="N91">
            <v>0</v>
          </cell>
        </row>
        <row r="92">
          <cell r="A92">
            <v>61500</v>
          </cell>
          <cell r="B92" t="str">
            <v>Tulsa</v>
          </cell>
          <cell r="C92" t="str">
            <v>Dallas</v>
          </cell>
          <cell r="D92">
            <v>0.78666666699999999</v>
          </cell>
          <cell r="E92">
            <v>0.65</v>
          </cell>
          <cell r="F92">
            <v>3990.8571430000002</v>
          </cell>
          <cell r="G92">
            <v>0.728813559</v>
          </cell>
          <cell r="H92">
            <v>0.90782122899999995</v>
          </cell>
          <cell r="I92">
            <v>0.41666666699999999</v>
          </cell>
          <cell r="J92">
            <v>75</v>
          </cell>
          <cell r="K92">
            <v>60</v>
          </cell>
          <cell r="L92">
            <v>50</v>
          </cell>
          <cell r="M92">
            <v>59</v>
          </cell>
          <cell r="N92">
            <v>358</v>
          </cell>
          <cell r="O92">
            <v>36</v>
          </cell>
        </row>
        <row r="93">
          <cell r="A93">
            <v>61600</v>
          </cell>
          <cell r="B93" t="str">
            <v>Carville</v>
          </cell>
          <cell r="C93" t="str">
            <v>Dallas</v>
          </cell>
          <cell r="D93">
            <v>0.787878788</v>
          </cell>
          <cell r="E93">
            <v>0.71830985899999999</v>
          </cell>
          <cell r="F93">
            <v>3450</v>
          </cell>
          <cell r="G93">
            <v>0.746031746</v>
          </cell>
          <cell r="H93">
            <v>0.85148514900000005</v>
          </cell>
          <cell r="I93">
            <v>0.487804878</v>
          </cell>
          <cell r="J93">
            <v>66</v>
          </cell>
          <cell r="K93">
            <v>71</v>
          </cell>
          <cell r="L93">
            <v>45</v>
          </cell>
          <cell r="M93">
            <v>63</v>
          </cell>
          <cell r="N93">
            <v>303</v>
          </cell>
          <cell r="O93">
            <v>41</v>
          </cell>
        </row>
        <row r="94">
          <cell r="A94">
            <v>61700</v>
          </cell>
          <cell r="B94" t="str">
            <v>Wind River</v>
          </cell>
          <cell r="C94" t="str">
            <v>Dallas</v>
          </cell>
          <cell r="D94">
            <v>0.8</v>
          </cell>
          <cell r="E94">
            <v>0.80882352899999999</v>
          </cell>
          <cell r="F94">
            <v>4804.6428569999998</v>
          </cell>
          <cell r="G94">
            <v>0.84615384599999999</v>
          </cell>
          <cell r="H94">
            <v>0.83109919600000004</v>
          </cell>
          <cell r="I94">
            <v>0.62222222199999999</v>
          </cell>
          <cell r="J94">
            <v>70</v>
          </cell>
          <cell r="K94">
            <v>68</v>
          </cell>
          <cell r="L94">
            <v>50</v>
          </cell>
          <cell r="M94">
            <v>65</v>
          </cell>
          <cell r="N94">
            <v>373</v>
          </cell>
          <cell r="O94">
            <v>45</v>
          </cell>
        </row>
        <row r="95">
          <cell r="A95">
            <v>70100</v>
          </cell>
          <cell r="B95" t="str">
            <v>Denison</v>
          </cell>
          <cell r="C95" t="str">
            <v>Chicago</v>
          </cell>
          <cell r="D95">
            <v>0.85815602800000002</v>
          </cell>
          <cell r="E95">
            <v>0.78350515499999995</v>
          </cell>
          <cell r="F95">
            <v>5184.8571430000002</v>
          </cell>
          <cell r="G95">
            <v>0.821052632</v>
          </cell>
          <cell r="H95">
            <v>0.86004056799999995</v>
          </cell>
          <cell r="I95">
            <v>0.71153846200000004</v>
          </cell>
          <cell r="J95">
            <v>141</v>
          </cell>
          <cell r="K95">
            <v>97</v>
          </cell>
          <cell r="L95">
            <v>107</v>
          </cell>
          <cell r="M95">
            <v>95</v>
          </cell>
          <cell r="N95">
            <v>493</v>
          </cell>
          <cell r="O95">
            <v>52</v>
          </cell>
        </row>
        <row r="96">
          <cell r="A96">
            <v>70200</v>
          </cell>
          <cell r="B96" t="str">
            <v>Excelsior Springs</v>
          </cell>
          <cell r="C96" t="str">
            <v>Chicago</v>
          </cell>
          <cell r="D96">
            <v>0.74866310199999997</v>
          </cell>
          <cell r="E96">
            <v>0.78260869600000005</v>
          </cell>
          <cell r="F96">
            <v>4140</v>
          </cell>
          <cell r="G96">
            <v>0.77049180299999998</v>
          </cell>
          <cell r="H96">
            <v>0.83739837399999995</v>
          </cell>
          <cell r="I96">
            <v>0.60550458699999998</v>
          </cell>
          <cell r="J96">
            <v>187</v>
          </cell>
          <cell r="K96">
            <v>184</v>
          </cell>
          <cell r="L96">
            <v>121</v>
          </cell>
          <cell r="M96">
            <v>183</v>
          </cell>
          <cell r="N96">
            <v>738</v>
          </cell>
          <cell r="O96">
            <v>109</v>
          </cell>
        </row>
        <row r="97">
          <cell r="A97">
            <v>70300</v>
          </cell>
          <cell r="B97" t="str">
            <v>Mingo</v>
          </cell>
          <cell r="C97" t="str">
            <v>Chicago</v>
          </cell>
          <cell r="D97">
            <v>0.72727272700000001</v>
          </cell>
          <cell r="E97">
            <v>0.60975609799999997</v>
          </cell>
          <cell r="F97">
            <v>2840.5714290000001</v>
          </cell>
          <cell r="G97">
            <v>0.78048780500000003</v>
          </cell>
          <cell r="H97">
            <v>0.79716981099999995</v>
          </cell>
          <cell r="I97">
            <v>0.77777777800000003</v>
          </cell>
          <cell r="J97">
            <v>66</v>
          </cell>
          <cell r="K97">
            <v>41</v>
          </cell>
          <cell r="L97">
            <v>42</v>
          </cell>
          <cell r="M97">
            <v>41</v>
          </cell>
          <cell r="N97">
            <v>212</v>
          </cell>
          <cell r="O97">
            <v>18</v>
          </cell>
        </row>
        <row r="98">
          <cell r="A98">
            <v>70400</v>
          </cell>
          <cell r="B98" t="str">
            <v>Pine Ridge</v>
          </cell>
          <cell r="C98" t="str">
            <v>Chicago</v>
          </cell>
          <cell r="D98">
            <v>0.77777777800000003</v>
          </cell>
          <cell r="E98">
            <v>0.836734694</v>
          </cell>
          <cell r="F98">
            <v>5304.5714289999996</v>
          </cell>
          <cell r="G98">
            <v>0.79591836699999996</v>
          </cell>
          <cell r="H98">
            <v>0.88489208600000002</v>
          </cell>
          <cell r="I98">
            <v>0.44827586200000002</v>
          </cell>
          <cell r="J98">
            <v>54</v>
          </cell>
          <cell r="K98">
            <v>49</v>
          </cell>
          <cell r="L98">
            <v>36</v>
          </cell>
          <cell r="M98">
            <v>49</v>
          </cell>
          <cell r="N98">
            <v>278</v>
          </cell>
          <cell r="O98">
            <v>29</v>
          </cell>
        </row>
        <row r="99">
          <cell r="A99">
            <v>70500</v>
          </cell>
          <cell r="B99" t="str">
            <v>St Louis</v>
          </cell>
          <cell r="C99" t="str">
            <v>Chicago</v>
          </cell>
          <cell r="D99">
            <v>0.86</v>
          </cell>
          <cell r="E99">
            <v>0.68965517200000004</v>
          </cell>
          <cell r="F99">
            <v>4103.8571430000002</v>
          </cell>
          <cell r="G99">
            <v>0.78571428600000004</v>
          </cell>
          <cell r="H99">
            <v>0.91243654799999996</v>
          </cell>
          <cell r="I99">
            <v>0.56060606099999999</v>
          </cell>
          <cell r="J99">
            <v>150</v>
          </cell>
          <cell r="K99">
            <v>116</v>
          </cell>
          <cell r="L99">
            <v>112</v>
          </cell>
          <cell r="M99">
            <v>112</v>
          </cell>
          <cell r="N99">
            <v>788</v>
          </cell>
          <cell r="O99">
            <v>66</v>
          </cell>
        </row>
        <row r="100">
          <cell r="A100">
            <v>70600</v>
          </cell>
          <cell r="B100" t="str">
            <v>Flint Hills</v>
          </cell>
          <cell r="C100" t="str">
            <v>Chicago</v>
          </cell>
          <cell r="D100">
            <v>0.87878787899999999</v>
          </cell>
          <cell r="E100">
            <v>0.72413793100000001</v>
          </cell>
          <cell r="F100">
            <v>4185.2314290000004</v>
          </cell>
          <cell r="G100">
            <v>0.87804878099999994</v>
          </cell>
          <cell r="H100">
            <v>0.92676767699999996</v>
          </cell>
          <cell r="I100">
            <v>0.60869565199999998</v>
          </cell>
          <cell r="J100">
            <v>99</v>
          </cell>
          <cell r="K100">
            <v>87</v>
          </cell>
          <cell r="L100">
            <v>70</v>
          </cell>
          <cell r="M100">
            <v>82</v>
          </cell>
          <cell r="N100">
            <v>396</v>
          </cell>
          <cell r="O100">
            <v>46</v>
          </cell>
        </row>
        <row r="101">
          <cell r="A101">
            <v>80100</v>
          </cell>
          <cell r="B101" t="str">
            <v>Anaconda</v>
          </cell>
          <cell r="C101" t="str">
            <v>Dallas</v>
          </cell>
          <cell r="D101">
            <v>0.84848484899999999</v>
          </cell>
          <cell r="E101">
            <v>0.72839506200000004</v>
          </cell>
          <cell r="F101">
            <v>5584.2857139999996</v>
          </cell>
          <cell r="G101">
            <v>0.78205128199999996</v>
          </cell>
          <cell r="H101">
            <v>0.82228915700000005</v>
          </cell>
          <cell r="I101">
            <v>0.56521739100000001</v>
          </cell>
          <cell r="J101">
            <v>99</v>
          </cell>
          <cell r="K101">
            <v>81</v>
          </cell>
          <cell r="L101">
            <v>76</v>
          </cell>
          <cell r="M101">
            <v>78</v>
          </cell>
          <cell r="N101">
            <v>332</v>
          </cell>
          <cell r="O101">
            <v>46</v>
          </cell>
        </row>
        <row r="102">
          <cell r="A102">
            <v>80200</v>
          </cell>
          <cell r="B102" t="str">
            <v>Boxelder</v>
          </cell>
          <cell r="C102" t="str">
            <v>Dallas</v>
          </cell>
          <cell r="D102">
            <v>0.77142857099999995</v>
          </cell>
          <cell r="E102">
            <v>0.48387096800000001</v>
          </cell>
          <cell r="F102">
            <v>4293</v>
          </cell>
          <cell r="G102">
            <v>0.75</v>
          </cell>
          <cell r="H102">
            <v>0.89029535900000001</v>
          </cell>
          <cell r="I102">
            <v>0.41666666699999999</v>
          </cell>
          <cell r="J102">
            <v>35</v>
          </cell>
          <cell r="K102">
            <v>31</v>
          </cell>
          <cell r="L102">
            <v>24</v>
          </cell>
          <cell r="M102">
            <v>28</v>
          </cell>
          <cell r="N102">
            <v>237</v>
          </cell>
          <cell r="O102">
            <v>12</v>
          </cell>
        </row>
        <row r="103">
          <cell r="A103">
            <v>80300</v>
          </cell>
          <cell r="B103" t="str">
            <v>Clearfield</v>
          </cell>
          <cell r="C103" t="str">
            <v>Dallas</v>
          </cell>
          <cell r="D103">
            <v>0.84486373199999998</v>
          </cell>
          <cell r="E103">
            <v>0.74142480200000005</v>
          </cell>
          <cell r="F103">
            <v>4731.4285710000004</v>
          </cell>
          <cell r="G103">
            <v>0.88533333299999994</v>
          </cell>
          <cell r="H103">
            <v>0.85344352599999995</v>
          </cell>
          <cell r="I103">
            <v>0.62727272700000003</v>
          </cell>
          <cell r="J103">
            <v>477</v>
          </cell>
          <cell r="K103">
            <v>379</v>
          </cell>
          <cell r="L103">
            <v>357</v>
          </cell>
          <cell r="M103">
            <v>375</v>
          </cell>
          <cell r="N103">
            <v>1815</v>
          </cell>
          <cell r="O103">
            <v>220</v>
          </cell>
        </row>
        <row r="104">
          <cell r="A104">
            <v>80400</v>
          </cell>
          <cell r="B104" t="str">
            <v>Collbran</v>
          </cell>
          <cell r="C104" t="str">
            <v>Dallas</v>
          </cell>
          <cell r="D104">
            <v>0.81159420299999996</v>
          </cell>
          <cell r="E104">
            <v>0.78846153900000004</v>
          </cell>
          <cell r="F104">
            <v>3983.5714290000001</v>
          </cell>
          <cell r="G104">
            <v>0.875</v>
          </cell>
          <cell r="H104">
            <v>0.85277777799999999</v>
          </cell>
          <cell r="I104">
            <v>0.484848485</v>
          </cell>
          <cell r="J104">
            <v>69</v>
          </cell>
          <cell r="K104">
            <v>52</v>
          </cell>
          <cell r="L104">
            <v>51</v>
          </cell>
          <cell r="M104">
            <v>48</v>
          </cell>
          <cell r="N104">
            <v>360</v>
          </cell>
          <cell r="O104">
            <v>33</v>
          </cell>
        </row>
        <row r="105">
          <cell r="A105">
            <v>80500</v>
          </cell>
          <cell r="B105" t="str">
            <v>Kicking Horse</v>
          </cell>
          <cell r="C105" t="str">
            <v>Dallas</v>
          </cell>
          <cell r="D105">
            <v>0.71794871800000004</v>
          </cell>
          <cell r="E105">
            <v>0.767441861</v>
          </cell>
          <cell r="F105">
            <v>3758.3542859999998</v>
          </cell>
          <cell r="G105">
            <v>0.86842105300000005</v>
          </cell>
          <cell r="H105">
            <v>0.7734375</v>
          </cell>
          <cell r="I105">
            <v>0.63157894699999995</v>
          </cell>
          <cell r="J105">
            <v>39</v>
          </cell>
          <cell r="K105">
            <v>43</v>
          </cell>
          <cell r="L105">
            <v>25</v>
          </cell>
          <cell r="M105">
            <v>38</v>
          </cell>
          <cell r="N105">
            <v>128</v>
          </cell>
          <cell r="O105">
            <v>19</v>
          </cell>
        </row>
        <row r="106">
          <cell r="A106">
            <v>80600</v>
          </cell>
          <cell r="B106" t="str">
            <v>Trapper Creek</v>
          </cell>
          <cell r="C106" t="str">
            <v>Dallas</v>
          </cell>
          <cell r="D106">
            <v>0.83333333300000001</v>
          </cell>
          <cell r="E106">
            <v>0.78571428600000004</v>
          </cell>
          <cell r="F106">
            <v>5545.7142860000004</v>
          </cell>
          <cell r="G106">
            <v>0.909090909</v>
          </cell>
          <cell r="H106">
            <v>0.83586626100000005</v>
          </cell>
          <cell r="I106">
            <v>0.59523809500000002</v>
          </cell>
          <cell r="J106">
            <v>84</v>
          </cell>
          <cell r="K106">
            <v>70</v>
          </cell>
          <cell r="L106">
            <v>68</v>
          </cell>
          <cell r="M106">
            <v>66</v>
          </cell>
          <cell r="N106">
            <v>329</v>
          </cell>
          <cell r="O106">
            <v>42</v>
          </cell>
        </row>
        <row r="107">
          <cell r="A107">
            <v>80700</v>
          </cell>
          <cell r="B107" t="str">
            <v>Weber Basin</v>
          </cell>
          <cell r="C107" t="str">
            <v>Dallas</v>
          </cell>
          <cell r="D107">
            <v>0.83870967699999999</v>
          </cell>
          <cell r="E107">
            <v>0.64912280700000002</v>
          </cell>
          <cell r="F107">
            <v>2982.8571430000002</v>
          </cell>
          <cell r="G107">
            <v>0.821428571</v>
          </cell>
          <cell r="H107">
            <v>0.83038869299999996</v>
          </cell>
          <cell r="I107">
            <v>0.4375</v>
          </cell>
          <cell r="J107">
            <v>62</v>
          </cell>
          <cell r="K107">
            <v>57</v>
          </cell>
          <cell r="L107">
            <v>47</v>
          </cell>
          <cell r="M107">
            <v>56</v>
          </cell>
          <cell r="N107">
            <v>283</v>
          </cell>
          <cell r="O107">
            <v>32</v>
          </cell>
        </row>
        <row r="108">
          <cell r="A108">
            <v>80800</v>
          </cell>
          <cell r="B108" t="str">
            <v>Quentin Burdick</v>
          </cell>
          <cell r="C108" t="str">
            <v>Dallas</v>
          </cell>
          <cell r="D108">
            <v>0.80246913600000003</v>
          </cell>
          <cell r="E108">
            <v>0.64615384600000003</v>
          </cell>
          <cell r="F108">
            <v>6164.6428569999998</v>
          </cell>
          <cell r="G108">
            <v>0.78688524599999998</v>
          </cell>
          <cell r="H108">
            <v>0.84126984100000002</v>
          </cell>
          <cell r="I108">
            <v>0.53333333299999997</v>
          </cell>
          <cell r="J108">
            <v>81</v>
          </cell>
          <cell r="K108">
            <v>65</v>
          </cell>
          <cell r="L108">
            <v>57</v>
          </cell>
          <cell r="M108">
            <v>61</v>
          </cell>
          <cell r="N108">
            <v>315</v>
          </cell>
          <cell r="O108">
            <v>30</v>
          </cell>
        </row>
        <row r="109">
          <cell r="A109">
            <v>90100</v>
          </cell>
          <cell r="B109" t="str">
            <v>Hawaii</v>
          </cell>
          <cell r="C109" t="str">
            <v>San Francisco</v>
          </cell>
          <cell r="D109">
            <v>0.74576271199999999</v>
          </cell>
          <cell r="E109">
            <v>0.68421052599999999</v>
          </cell>
          <cell r="F109">
            <v>6308.5714289999996</v>
          </cell>
          <cell r="G109">
            <v>0.92105263199999998</v>
          </cell>
          <cell r="H109">
            <v>0.80510440800000005</v>
          </cell>
          <cell r="I109">
            <v>0.57894736800000002</v>
          </cell>
          <cell r="J109">
            <v>59</v>
          </cell>
          <cell r="K109">
            <v>38</v>
          </cell>
          <cell r="L109">
            <v>39</v>
          </cell>
          <cell r="M109">
            <v>38</v>
          </cell>
          <cell r="N109">
            <v>431</v>
          </cell>
          <cell r="O109">
            <v>19</v>
          </cell>
        </row>
        <row r="110">
          <cell r="A110">
            <v>90200</v>
          </cell>
          <cell r="B110" t="str">
            <v>Inland Empire</v>
          </cell>
          <cell r="C110" t="str">
            <v>San Francisco</v>
          </cell>
          <cell r="D110">
            <v>0.80172413799999998</v>
          </cell>
          <cell r="E110">
            <v>0.66055045899999998</v>
          </cell>
          <cell r="F110">
            <v>4034.845714</v>
          </cell>
          <cell r="G110">
            <v>0.83486238499999998</v>
          </cell>
          <cell r="H110">
            <v>0.85287356299999995</v>
          </cell>
          <cell r="I110">
            <v>0.64912280700000002</v>
          </cell>
          <cell r="J110">
            <v>116</v>
          </cell>
          <cell r="K110">
            <v>109</v>
          </cell>
          <cell r="L110">
            <v>82</v>
          </cell>
          <cell r="M110">
            <v>109</v>
          </cell>
          <cell r="N110">
            <v>435</v>
          </cell>
          <cell r="O110">
            <v>57</v>
          </cell>
        </row>
        <row r="111">
          <cell r="A111">
            <v>90300</v>
          </cell>
          <cell r="B111" t="str">
            <v>Los Angeles</v>
          </cell>
          <cell r="C111" t="str">
            <v>San Francisco</v>
          </cell>
          <cell r="D111">
            <v>0.79574468099999995</v>
          </cell>
          <cell r="E111">
            <v>0.69417475699999998</v>
          </cell>
          <cell r="F111">
            <v>4996.1428569999998</v>
          </cell>
          <cell r="G111">
            <v>0.84729063999999998</v>
          </cell>
          <cell r="H111">
            <v>0.80168776399999997</v>
          </cell>
          <cell r="I111">
            <v>0.68085106399999995</v>
          </cell>
          <cell r="J111">
            <v>235</v>
          </cell>
          <cell r="K111">
            <v>206</v>
          </cell>
          <cell r="L111">
            <v>154</v>
          </cell>
          <cell r="M111">
            <v>203</v>
          </cell>
          <cell r="N111">
            <v>948</v>
          </cell>
          <cell r="O111">
            <v>94</v>
          </cell>
        </row>
        <row r="112">
          <cell r="A112">
            <v>90400</v>
          </cell>
          <cell r="B112" t="str">
            <v>Phoenix</v>
          </cell>
          <cell r="C112" t="str">
            <v>San Francisco</v>
          </cell>
          <cell r="D112">
            <v>0.71337579600000001</v>
          </cell>
          <cell r="E112">
            <v>0.66874999999999996</v>
          </cell>
          <cell r="F112">
            <v>4411.4285710000004</v>
          </cell>
          <cell r="G112">
            <v>0.842767296</v>
          </cell>
          <cell r="H112">
            <v>0.85645932999999996</v>
          </cell>
          <cell r="I112">
            <v>0.64285714299999996</v>
          </cell>
          <cell r="J112">
            <v>157</v>
          </cell>
          <cell r="K112">
            <v>160</v>
          </cell>
          <cell r="L112">
            <v>101</v>
          </cell>
          <cell r="M112">
            <v>159</v>
          </cell>
          <cell r="N112">
            <v>627</v>
          </cell>
          <cell r="O112">
            <v>70</v>
          </cell>
        </row>
        <row r="113">
          <cell r="A113">
            <v>90500</v>
          </cell>
          <cell r="B113" t="str">
            <v>Sacramento</v>
          </cell>
          <cell r="C113" t="str">
            <v>San Francisco</v>
          </cell>
          <cell r="D113">
            <v>0.73282442800000003</v>
          </cell>
          <cell r="E113">
            <v>0.67692307699999998</v>
          </cell>
          <cell r="F113">
            <v>4680</v>
          </cell>
          <cell r="G113">
            <v>0.7890625</v>
          </cell>
          <cell r="H113">
            <v>0.86178861799999995</v>
          </cell>
          <cell r="I113">
            <v>0.52173913000000005</v>
          </cell>
          <cell r="J113">
            <v>131</v>
          </cell>
          <cell r="K113">
            <v>130</v>
          </cell>
          <cell r="L113">
            <v>77</v>
          </cell>
          <cell r="M113">
            <v>128</v>
          </cell>
          <cell r="N113">
            <v>615</v>
          </cell>
          <cell r="O113">
            <v>69</v>
          </cell>
        </row>
        <row r="114">
          <cell r="A114">
            <v>90600</v>
          </cell>
          <cell r="B114" t="str">
            <v>San Diego</v>
          </cell>
          <cell r="C114" t="str">
            <v>San Francisco</v>
          </cell>
          <cell r="D114">
            <v>0.751196172</v>
          </cell>
          <cell r="E114">
            <v>0.72307692300000004</v>
          </cell>
          <cell r="F114">
            <v>5056.7142860000004</v>
          </cell>
          <cell r="G114">
            <v>0.94179894200000003</v>
          </cell>
          <cell r="H114">
            <v>0.80293501099999998</v>
          </cell>
          <cell r="I114">
            <v>0.55555555599999995</v>
          </cell>
          <cell r="J114">
            <v>209</v>
          </cell>
          <cell r="K114">
            <v>195</v>
          </cell>
          <cell r="L114">
            <v>140</v>
          </cell>
          <cell r="M114">
            <v>189</v>
          </cell>
          <cell r="N114">
            <v>954</v>
          </cell>
          <cell r="O114">
            <v>90</v>
          </cell>
        </row>
        <row r="115">
          <cell r="A115">
            <v>90700</v>
          </cell>
          <cell r="B115" t="str">
            <v>San Jose</v>
          </cell>
          <cell r="C115" t="str">
            <v>San Francisco</v>
          </cell>
          <cell r="D115">
            <v>0.8</v>
          </cell>
          <cell r="E115">
            <v>0.73553718999999995</v>
          </cell>
          <cell r="F115">
            <v>5060</v>
          </cell>
          <cell r="G115">
            <v>0.86554621899999995</v>
          </cell>
          <cell r="H115">
            <v>0.82126348199999999</v>
          </cell>
          <cell r="I115">
            <v>0.68181818199999999</v>
          </cell>
          <cell r="J115">
            <v>150</v>
          </cell>
          <cell r="K115">
            <v>121</v>
          </cell>
          <cell r="L115">
            <v>109</v>
          </cell>
          <cell r="M115">
            <v>119</v>
          </cell>
          <cell r="N115">
            <v>649</v>
          </cell>
          <cell r="O115">
            <v>66</v>
          </cell>
        </row>
        <row r="116">
          <cell r="A116">
            <v>90800</v>
          </cell>
          <cell r="B116" t="str">
            <v>Sierra Nevada</v>
          </cell>
          <cell r="C116" t="str">
            <v>San Francisco</v>
          </cell>
          <cell r="D116">
            <v>0.72254335300000005</v>
          </cell>
          <cell r="E116">
            <v>0.78417266200000002</v>
          </cell>
          <cell r="F116">
            <v>4731.4285710000004</v>
          </cell>
          <cell r="G116">
            <v>0.875</v>
          </cell>
          <cell r="H116">
            <v>0.82275449099999998</v>
          </cell>
          <cell r="I116">
            <v>0.58333333300000001</v>
          </cell>
          <cell r="J116">
            <v>173</v>
          </cell>
          <cell r="K116">
            <v>139</v>
          </cell>
          <cell r="L116">
            <v>107</v>
          </cell>
          <cell r="M116">
            <v>136</v>
          </cell>
          <cell r="N116">
            <v>835</v>
          </cell>
          <cell r="O116">
            <v>72</v>
          </cell>
        </row>
        <row r="117">
          <cell r="A117">
            <v>90900</v>
          </cell>
          <cell r="B117" t="str">
            <v>Treasure Island</v>
          </cell>
          <cell r="C117" t="str">
            <v>San Francisco</v>
          </cell>
          <cell r="D117">
            <v>0.76165803099999996</v>
          </cell>
          <cell r="E117">
            <v>0.80473372799999998</v>
          </cell>
          <cell r="F117">
            <v>4784</v>
          </cell>
          <cell r="G117">
            <v>0.88023952100000002</v>
          </cell>
          <cell r="H117">
            <v>0.88643880900000005</v>
          </cell>
          <cell r="I117">
            <v>0.75531914899999997</v>
          </cell>
          <cell r="J117">
            <v>193</v>
          </cell>
          <cell r="K117">
            <v>169</v>
          </cell>
          <cell r="L117">
            <v>131</v>
          </cell>
          <cell r="M117">
            <v>167</v>
          </cell>
          <cell r="N117">
            <v>907</v>
          </cell>
          <cell r="O117">
            <v>94</v>
          </cell>
        </row>
        <row r="118">
          <cell r="A118">
            <v>91000</v>
          </cell>
          <cell r="B118" t="str">
            <v>Fred G. Acosta</v>
          </cell>
          <cell r="C118" t="str">
            <v>San Francisco</v>
          </cell>
          <cell r="D118">
            <v>0.86301369900000002</v>
          </cell>
          <cell r="E118">
            <v>0.74647887300000004</v>
          </cell>
          <cell r="F118">
            <v>5520</v>
          </cell>
          <cell r="G118">
            <v>0.95384615399999995</v>
          </cell>
          <cell r="H118">
            <v>0.92307692299999999</v>
          </cell>
          <cell r="I118">
            <v>0.696969697</v>
          </cell>
          <cell r="J118">
            <v>73</v>
          </cell>
          <cell r="K118">
            <v>71</v>
          </cell>
          <cell r="L118">
            <v>52</v>
          </cell>
          <cell r="M118">
            <v>65</v>
          </cell>
          <cell r="N118">
            <v>442</v>
          </cell>
          <cell r="O118">
            <v>33</v>
          </cell>
        </row>
        <row r="119">
          <cell r="A119">
            <v>91100</v>
          </cell>
          <cell r="B119" t="str">
            <v>Long Beach</v>
          </cell>
          <cell r="C119" t="str">
            <v>San Francisco</v>
          </cell>
          <cell r="D119">
            <v>0.90151515199999999</v>
          </cell>
          <cell r="E119">
            <v>0.80800000000000005</v>
          </cell>
          <cell r="F119">
            <v>5520</v>
          </cell>
          <cell r="G119">
            <v>0.94354838699999999</v>
          </cell>
          <cell r="H119">
            <v>0.79470198700000005</v>
          </cell>
          <cell r="I119">
            <v>0.74647887300000004</v>
          </cell>
          <cell r="J119">
            <v>132</v>
          </cell>
          <cell r="K119">
            <v>125</v>
          </cell>
          <cell r="L119">
            <v>106</v>
          </cell>
          <cell r="M119">
            <v>124</v>
          </cell>
          <cell r="N119">
            <v>453</v>
          </cell>
          <cell r="O119">
            <v>71</v>
          </cell>
        </row>
        <row r="120">
          <cell r="A120">
            <v>100100</v>
          </cell>
          <cell r="B120" t="str">
            <v>Angell</v>
          </cell>
          <cell r="C120" t="str">
            <v>San Francisco</v>
          </cell>
          <cell r="D120">
            <v>0.93023255800000004</v>
          </cell>
          <cell r="E120">
            <v>0.70175438599999995</v>
          </cell>
          <cell r="F120">
            <v>4372.8571430000002</v>
          </cell>
          <cell r="G120">
            <v>0.77192982499999996</v>
          </cell>
          <cell r="H120">
            <v>0.72473867599999997</v>
          </cell>
          <cell r="I120">
            <v>0.53125</v>
          </cell>
          <cell r="J120">
            <v>43</v>
          </cell>
          <cell r="K120">
            <v>57</v>
          </cell>
          <cell r="L120">
            <v>35</v>
          </cell>
          <cell r="M120">
            <v>57</v>
          </cell>
          <cell r="N120">
            <v>287</v>
          </cell>
          <cell r="O120">
            <v>32</v>
          </cell>
        </row>
        <row r="121">
          <cell r="A121">
            <v>100200</v>
          </cell>
          <cell r="H121">
            <v>0.36994219699999997</v>
          </cell>
          <cell r="M121">
            <v>0</v>
          </cell>
          <cell r="N121">
            <v>173</v>
          </cell>
        </row>
        <row r="122">
          <cell r="A122">
            <v>100300</v>
          </cell>
          <cell r="B122" t="str">
            <v>Columbia Basin</v>
          </cell>
          <cell r="C122" t="str">
            <v>San Francisco</v>
          </cell>
          <cell r="D122">
            <v>0.80909090900000002</v>
          </cell>
          <cell r="E122">
            <v>0.72222222199999997</v>
          </cell>
          <cell r="F122">
            <v>4687</v>
          </cell>
          <cell r="G122">
            <v>0.93103448300000002</v>
          </cell>
          <cell r="H122">
            <v>0.82524271800000004</v>
          </cell>
          <cell r="I122">
            <v>0.60869565199999998</v>
          </cell>
          <cell r="J122">
            <v>110</v>
          </cell>
          <cell r="K122">
            <v>90</v>
          </cell>
          <cell r="L122">
            <v>80</v>
          </cell>
          <cell r="M122">
            <v>87</v>
          </cell>
          <cell r="N122">
            <v>412</v>
          </cell>
          <cell r="O122">
            <v>46</v>
          </cell>
        </row>
        <row r="123">
          <cell r="A123">
            <v>100400</v>
          </cell>
          <cell r="B123" t="str">
            <v>Curlew</v>
          </cell>
          <cell r="C123" t="str">
            <v>San Francisco</v>
          </cell>
          <cell r="D123">
            <v>0.811320755</v>
          </cell>
          <cell r="E123">
            <v>0.75</v>
          </cell>
          <cell r="F123">
            <v>4111</v>
          </cell>
          <cell r="G123">
            <v>0.808510638</v>
          </cell>
          <cell r="H123">
            <v>0.79831932800000005</v>
          </cell>
          <cell r="I123">
            <v>0.409090909</v>
          </cell>
          <cell r="J123">
            <v>53</v>
          </cell>
          <cell r="K123">
            <v>48</v>
          </cell>
          <cell r="L123">
            <v>36</v>
          </cell>
          <cell r="M123">
            <v>47</v>
          </cell>
          <cell r="N123">
            <v>238</v>
          </cell>
          <cell r="O123">
            <v>22</v>
          </cell>
        </row>
        <row r="124">
          <cell r="A124">
            <v>100500</v>
          </cell>
          <cell r="B124" t="str">
            <v>Fort Simcoe</v>
          </cell>
          <cell r="C124" t="str">
            <v>San Francisco</v>
          </cell>
          <cell r="D124">
            <v>0.86046511599999997</v>
          </cell>
          <cell r="E124">
            <v>0.66666666699999999</v>
          </cell>
          <cell r="F124">
            <v>5465.16</v>
          </cell>
          <cell r="G124">
            <v>0.77419354799999995</v>
          </cell>
          <cell r="H124">
            <v>0.83233532899999996</v>
          </cell>
          <cell r="I124">
            <v>0.47058823500000002</v>
          </cell>
          <cell r="J124">
            <v>43</v>
          </cell>
          <cell r="K124">
            <v>33</v>
          </cell>
          <cell r="L124">
            <v>31</v>
          </cell>
          <cell r="M124">
            <v>31</v>
          </cell>
          <cell r="N124">
            <v>167</v>
          </cell>
          <cell r="O124">
            <v>17</v>
          </cell>
        </row>
        <row r="125">
          <cell r="A125">
            <v>100600</v>
          </cell>
          <cell r="B125" t="str">
            <v>Centennial</v>
          </cell>
          <cell r="C125" t="str">
            <v>San Francisco</v>
          </cell>
          <cell r="D125">
            <v>0.79545454599999998</v>
          </cell>
          <cell r="E125">
            <v>0.73170731700000002</v>
          </cell>
          <cell r="F125">
            <v>5131</v>
          </cell>
          <cell r="G125">
            <v>0.87804878099999994</v>
          </cell>
          <cell r="H125">
            <v>0.77979274600000004</v>
          </cell>
          <cell r="I125">
            <v>0.75</v>
          </cell>
          <cell r="J125">
            <v>88</v>
          </cell>
          <cell r="K125">
            <v>82</v>
          </cell>
          <cell r="L125">
            <v>62</v>
          </cell>
          <cell r="M125">
            <v>82</v>
          </cell>
          <cell r="N125">
            <v>386</v>
          </cell>
          <cell r="O125">
            <v>48</v>
          </cell>
        </row>
        <row r="126">
          <cell r="A126">
            <v>100700</v>
          </cell>
          <cell r="B126" t="str">
            <v>Springdale</v>
          </cell>
          <cell r="C126" t="str">
            <v>San Francisco</v>
          </cell>
          <cell r="D126">
            <v>0.73863636399999999</v>
          </cell>
          <cell r="E126">
            <v>0.69014084499999995</v>
          </cell>
          <cell r="F126">
            <v>4628.5714289999996</v>
          </cell>
          <cell r="G126">
            <v>0.77142857099999995</v>
          </cell>
          <cell r="H126">
            <v>0.85423728799999998</v>
          </cell>
          <cell r="I126">
            <v>0.68571428599999995</v>
          </cell>
          <cell r="J126">
            <v>88</v>
          </cell>
          <cell r="K126">
            <v>71</v>
          </cell>
          <cell r="L126">
            <v>57</v>
          </cell>
          <cell r="M126">
            <v>70</v>
          </cell>
          <cell r="N126">
            <v>295</v>
          </cell>
          <cell r="O126">
            <v>35</v>
          </cell>
        </row>
        <row r="127">
          <cell r="A127">
            <v>100800</v>
          </cell>
          <cell r="B127" t="str">
            <v>Timber Lake</v>
          </cell>
          <cell r="C127" t="str">
            <v>San Francisco</v>
          </cell>
          <cell r="D127">
            <v>0.68333333299999999</v>
          </cell>
          <cell r="E127">
            <v>0.76923076899999998</v>
          </cell>
          <cell r="F127">
            <v>3680</v>
          </cell>
          <cell r="G127">
            <v>0.72307692300000004</v>
          </cell>
          <cell r="H127">
            <v>0.85757575799999997</v>
          </cell>
          <cell r="I127">
            <v>0.7</v>
          </cell>
          <cell r="J127">
            <v>60</v>
          </cell>
          <cell r="K127">
            <v>65</v>
          </cell>
          <cell r="L127">
            <v>37</v>
          </cell>
          <cell r="M127">
            <v>65</v>
          </cell>
          <cell r="N127">
            <v>330</v>
          </cell>
          <cell r="O127">
            <v>30</v>
          </cell>
        </row>
        <row r="128">
          <cell r="A128">
            <v>100900</v>
          </cell>
          <cell r="B128" t="str">
            <v>Tongue Point</v>
          </cell>
          <cell r="C128" t="str">
            <v>San Francisco</v>
          </cell>
          <cell r="D128">
            <v>0.81182795699999999</v>
          </cell>
          <cell r="E128">
            <v>0.77027027000000003</v>
          </cell>
          <cell r="F128">
            <v>5391.4285710000004</v>
          </cell>
          <cell r="G128">
            <v>0.87323943699999995</v>
          </cell>
          <cell r="H128">
            <v>0.890625</v>
          </cell>
          <cell r="I128">
            <v>0.64367816099999997</v>
          </cell>
          <cell r="J128">
            <v>186</v>
          </cell>
          <cell r="K128">
            <v>148</v>
          </cell>
          <cell r="L128">
            <v>131</v>
          </cell>
          <cell r="M128">
            <v>142</v>
          </cell>
          <cell r="N128">
            <v>704</v>
          </cell>
          <cell r="O128">
            <v>87</v>
          </cell>
        </row>
        <row r="129">
          <cell r="A129">
            <v>101000</v>
          </cell>
          <cell r="B129" t="str">
            <v>Wolf Creek</v>
          </cell>
          <cell r="C129" t="str">
            <v>San Francisco</v>
          </cell>
          <cell r="D129">
            <v>0.81651376200000003</v>
          </cell>
          <cell r="E129">
            <v>0.73831775700000002</v>
          </cell>
          <cell r="F129">
            <v>4480</v>
          </cell>
          <cell r="G129">
            <v>0.92233009700000002</v>
          </cell>
          <cell r="H129">
            <v>0.85089974300000004</v>
          </cell>
          <cell r="I129">
            <v>0.67241379300000004</v>
          </cell>
          <cell r="J129">
            <v>109</v>
          </cell>
          <cell r="K129">
            <v>107</v>
          </cell>
          <cell r="L129">
            <v>77</v>
          </cell>
          <cell r="M129">
            <v>103</v>
          </cell>
          <cell r="N129">
            <v>389</v>
          </cell>
          <cell r="O129">
            <v>58</v>
          </cell>
        </row>
        <row r="130">
          <cell r="A130">
            <v>101100</v>
          </cell>
          <cell r="B130" t="str">
            <v>Alaska</v>
          </cell>
          <cell r="C130" t="str">
            <v>San Francisco</v>
          </cell>
          <cell r="D130">
            <v>0.76288659800000003</v>
          </cell>
          <cell r="E130">
            <v>0.55140186899999999</v>
          </cell>
          <cell r="F130">
            <v>4640.1428569999998</v>
          </cell>
          <cell r="G130">
            <v>0.90476190499999998</v>
          </cell>
          <cell r="H130">
            <v>0.779255319</v>
          </cell>
          <cell r="I130">
            <v>0.55813953500000002</v>
          </cell>
          <cell r="J130">
            <v>97</v>
          </cell>
          <cell r="K130">
            <v>107</v>
          </cell>
          <cell r="L130">
            <v>70</v>
          </cell>
          <cell r="M130">
            <v>105</v>
          </cell>
          <cell r="N130">
            <v>376</v>
          </cell>
          <cell r="O130">
            <v>43</v>
          </cell>
        </row>
      </sheetData>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326AE-867E-46EB-9E59-62E195B7DF98}">
  <sheetPr codeName="Sheet1">
    <tabColor rgb="FFFFC000"/>
  </sheetPr>
  <dimension ref="A1:U1048555"/>
  <sheetViews>
    <sheetView showGridLines="0" tabSelected="1" zoomScale="85" zoomScaleNormal="85" workbookViewId="0">
      <pane xSplit="4" ySplit="3" topLeftCell="E119" activePane="bottomRight" state="frozen"/>
      <selection pane="topRight" activeCell="K1" sqref="K1"/>
      <selection pane="bottomLeft" activeCell="A3" sqref="A3"/>
      <selection pane="bottomRight" activeCell="O141" sqref="O141"/>
    </sheetView>
  </sheetViews>
  <sheetFormatPr defaultColWidth="8.81640625" defaultRowHeight="15" customHeight="1"/>
  <cols>
    <col min="1" max="1" width="13.1796875" customWidth="1"/>
    <col min="2" max="2" width="15" customWidth="1"/>
    <col min="3" max="3" width="15.81640625" customWidth="1"/>
    <col min="4" max="4" width="21" customWidth="1"/>
    <col min="5" max="7" width="15.1796875" customWidth="1"/>
    <col min="8" max="8" width="21.81640625" bestFit="1" customWidth="1"/>
    <col min="9" max="9" width="18.81640625" style="3" customWidth="1"/>
    <col min="10" max="11" width="14.81640625" customWidth="1"/>
    <col min="12" max="12" width="16.81640625" customWidth="1"/>
    <col min="13" max="13" width="15.81640625" bestFit="1" customWidth="1"/>
    <col min="14" max="16" width="15.81640625" customWidth="1"/>
    <col min="17" max="17" width="18.1796875" customWidth="1"/>
    <col min="18" max="18" width="17.81640625" customWidth="1"/>
    <col min="19" max="19" width="16.54296875" bestFit="1" customWidth="1"/>
    <col min="20" max="20" width="13.1796875" bestFit="1" customWidth="1"/>
    <col min="21" max="21" width="29.1796875" customWidth="1"/>
  </cols>
  <sheetData>
    <row r="1" spans="1:21" ht="14.5">
      <c r="A1" s="135"/>
      <c r="B1" s="135"/>
      <c r="C1" s="135"/>
      <c r="D1" s="135"/>
      <c r="E1" s="142"/>
      <c r="F1" s="143"/>
      <c r="G1" s="143"/>
      <c r="H1" s="143"/>
      <c r="I1" s="62"/>
      <c r="J1" s="139"/>
      <c r="K1" s="140"/>
      <c r="L1" s="141"/>
      <c r="M1" s="141"/>
      <c r="N1" s="141"/>
      <c r="O1" s="141"/>
      <c r="P1" s="141"/>
      <c r="Q1" s="137"/>
      <c r="R1" s="138"/>
      <c r="S1" s="138"/>
      <c r="T1" s="138"/>
      <c r="U1" s="131"/>
    </row>
    <row r="2" spans="1:21" s="2" customFormat="1" ht="14.5">
      <c r="A2" s="135"/>
      <c r="B2" s="135"/>
      <c r="C2" s="135"/>
      <c r="D2" s="135"/>
      <c r="E2" s="144" t="s">
        <v>365</v>
      </c>
      <c r="F2" s="135"/>
      <c r="G2" s="135"/>
      <c r="H2" s="135"/>
      <c r="I2" s="132" t="s">
        <v>595</v>
      </c>
      <c r="J2" s="145" t="s">
        <v>400</v>
      </c>
      <c r="K2" s="145"/>
      <c r="L2" s="135"/>
      <c r="M2" s="135"/>
      <c r="N2" s="135"/>
      <c r="O2" s="135"/>
      <c r="P2" s="135"/>
      <c r="Q2" s="136" t="s">
        <v>567</v>
      </c>
      <c r="R2" s="136"/>
      <c r="S2" s="136"/>
      <c r="T2" s="136"/>
      <c r="U2" s="128" t="s">
        <v>598</v>
      </c>
    </row>
    <row r="3" spans="1:21" s="109" customFormat="1" ht="87">
      <c r="A3" s="4" t="s">
        <v>0</v>
      </c>
      <c r="B3" s="4" t="s">
        <v>1</v>
      </c>
      <c r="C3" s="4" t="s">
        <v>179</v>
      </c>
      <c r="D3" s="4" t="s">
        <v>2</v>
      </c>
      <c r="E3" s="10" t="s">
        <v>399</v>
      </c>
      <c r="F3" s="10" t="s">
        <v>573</v>
      </c>
      <c r="G3" s="10" t="s">
        <v>572</v>
      </c>
      <c r="H3" s="10" t="s">
        <v>364</v>
      </c>
      <c r="I3" s="63" t="s">
        <v>440</v>
      </c>
      <c r="J3" s="118" t="s">
        <v>592</v>
      </c>
      <c r="K3" s="118" t="s">
        <v>593</v>
      </c>
      <c r="L3" s="118" t="s">
        <v>594</v>
      </c>
      <c r="M3" s="12" t="s">
        <v>575</v>
      </c>
      <c r="N3" s="12" t="s">
        <v>576</v>
      </c>
      <c r="O3" s="12" t="s">
        <v>577</v>
      </c>
      <c r="P3" s="12" t="s">
        <v>584</v>
      </c>
      <c r="Q3" s="89" t="s">
        <v>568</v>
      </c>
      <c r="R3" s="89" t="s">
        <v>585</v>
      </c>
      <c r="S3" s="89" t="s">
        <v>565</v>
      </c>
      <c r="T3" s="90" t="s">
        <v>566</v>
      </c>
      <c r="U3" s="128" t="s">
        <v>596</v>
      </c>
    </row>
    <row r="4" spans="1:21" ht="14.5">
      <c r="A4" s="6" t="s">
        <v>17</v>
      </c>
      <c r="B4" s="6" t="s">
        <v>43</v>
      </c>
      <c r="C4" s="6" t="s">
        <v>193</v>
      </c>
      <c r="D4" s="6" t="s">
        <v>70</v>
      </c>
      <c r="E4" s="6">
        <f>VLOOKUP(D4,'PY23 Students Served'!A:C,3,FALSE)</f>
        <v>0</v>
      </c>
      <c r="F4" s="13">
        <f>(G4/1269382154)*1760000000</f>
        <v>4548866.1136479145</v>
      </c>
      <c r="G4" s="13">
        <v>3280823.5599999996</v>
      </c>
      <c r="H4" s="103" t="e">
        <f t="shared" ref="H4:H35" si="0">F4/E4</f>
        <v>#DIV/0!</v>
      </c>
      <c r="I4" s="104" t="e">
        <f>VLOOKUP(D4,'WIOA Performance Data'!$C$1:$AQ$122,24,FALSE)*4</f>
        <v>#VALUE!</v>
      </c>
      <c r="J4" s="6">
        <f>VLOOKUP(D4,'Graduates By Center'!$A$2:$E$120,4, FALSE)</f>
        <v>0</v>
      </c>
      <c r="K4" s="6">
        <f>VLOOKUP(D4,'Graduates By Center'!$A$2:$E$120,5, FALSE)</f>
        <v>0</v>
      </c>
      <c r="L4" s="105" t="e">
        <f>VLOOKUP(D4,'Grad Rates from Sep Analysis'!B:H,6,FALSE)</f>
        <v>#N/A</v>
      </c>
      <c r="M4" s="105"/>
      <c r="N4" s="105"/>
      <c r="O4" s="104" t="e">
        <f t="shared" ref="O4:O35" si="1">F4/J4</f>
        <v>#DIV/0!</v>
      </c>
      <c r="P4" s="104" t="e">
        <f t="shared" ref="P4:P35" si="2">F4/K4</f>
        <v>#DIV/0!</v>
      </c>
      <c r="Q4" s="92">
        <v>153</v>
      </c>
      <c r="R4" s="92">
        <v>153</v>
      </c>
      <c r="S4" s="88">
        <v>0</v>
      </c>
      <c r="T4" s="91">
        <f t="shared" ref="T4:T35" si="3">S4/R4</f>
        <v>0</v>
      </c>
      <c r="U4" s="105" t="e">
        <v>#N/A</v>
      </c>
    </row>
    <row r="5" spans="1:21" ht="14.5">
      <c r="A5" s="6" t="s">
        <v>31</v>
      </c>
      <c r="B5" s="6" t="s">
        <v>134</v>
      </c>
      <c r="C5" s="6" t="s">
        <v>197</v>
      </c>
      <c r="D5" s="6" t="s">
        <v>135</v>
      </c>
      <c r="E5" s="6">
        <f>VLOOKUP(D5,'PY23 Students Served'!A:C,3,FALSE)</f>
        <v>117</v>
      </c>
      <c r="F5" s="13">
        <f t="shared" ref="F5:F68" si="4">(G5/1269382154)*1760000000</f>
        <v>7978438.0721646687</v>
      </c>
      <c r="G5" s="13">
        <v>5754367.5599999968</v>
      </c>
      <c r="H5" s="9">
        <f t="shared" si="0"/>
        <v>68191.778394569817</v>
      </c>
      <c r="I5" s="104" t="e">
        <f>VLOOKUP(D5,'WIOA Performance Data'!$C$1:$AQ$122,24,FALSE)*4</f>
        <v>#VALUE!</v>
      </c>
      <c r="J5" s="6">
        <f>VLOOKUP(D5,'Graduates By Center'!$A$2:$E$120,4, FALSE)</f>
        <v>0</v>
      </c>
      <c r="K5" s="6">
        <f>VLOOKUP(D5,'Graduates By Center'!$A$2:$E$120,5, FALSE)</f>
        <v>0</v>
      </c>
      <c r="L5" s="6">
        <f>VLOOKUP(D5,'Grad Rates from Sep Analysis'!B:H,6,FALSE)</f>
        <v>48</v>
      </c>
      <c r="M5" s="5">
        <f t="shared" ref="M5:M36" si="5">J5/L5</f>
        <v>0</v>
      </c>
      <c r="N5" s="106"/>
      <c r="O5" s="104" t="e">
        <f t="shared" si="1"/>
        <v>#DIV/0!</v>
      </c>
      <c r="P5" s="104" t="e">
        <f t="shared" si="2"/>
        <v>#DIV/0!</v>
      </c>
      <c r="Q5" s="92">
        <v>120</v>
      </c>
      <c r="R5" s="92">
        <v>120</v>
      </c>
      <c r="S5" s="88">
        <v>42</v>
      </c>
      <c r="T5" s="91">
        <f t="shared" si="3"/>
        <v>0.35</v>
      </c>
      <c r="U5" s="129">
        <v>35</v>
      </c>
    </row>
    <row r="6" spans="1:21" ht="14.5">
      <c r="A6" s="6" t="s">
        <v>14</v>
      </c>
      <c r="B6" s="6" t="s">
        <v>22</v>
      </c>
      <c r="C6" s="6" t="s">
        <v>258</v>
      </c>
      <c r="D6" s="6" t="s">
        <v>23</v>
      </c>
      <c r="E6" s="6">
        <f>VLOOKUP(D6,'PY23 Students Served'!A:C,3,FALSE)</f>
        <v>95</v>
      </c>
      <c r="F6" s="13">
        <f t="shared" si="4"/>
        <v>12990068.528724568</v>
      </c>
      <c r="G6" s="13">
        <v>9368955.2100000009</v>
      </c>
      <c r="H6" s="9">
        <f t="shared" si="0"/>
        <v>136737.56346025862</v>
      </c>
      <c r="I6" s="8">
        <f>VLOOKUP(D6,'WIOA Performance Data'!$C$1:$AQ$122,24,FALSE)*4</f>
        <v>12852.04</v>
      </c>
      <c r="J6" s="6">
        <f>VLOOKUP(D6,'Graduates By Center'!$A$2:$E$120,4, FALSE)</f>
        <v>18</v>
      </c>
      <c r="K6" s="6">
        <f>VLOOKUP(D6,'Graduates By Center'!$A$2:$E$120,5, FALSE)</f>
        <v>17</v>
      </c>
      <c r="L6" s="6">
        <f>VLOOKUP(D6,'Grad Rates from Sep Analysis'!B:H,6,FALSE)</f>
        <v>74</v>
      </c>
      <c r="M6" s="5">
        <f t="shared" si="5"/>
        <v>0.24324324324324326</v>
      </c>
      <c r="N6" s="5">
        <f t="shared" ref="N6:N37" si="6">K6/L6</f>
        <v>0.22972972972972974</v>
      </c>
      <c r="O6" s="8">
        <f t="shared" si="1"/>
        <v>721670.47381803161</v>
      </c>
      <c r="P6" s="8">
        <f t="shared" si="2"/>
        <v>764121.6781602687</v>
      </c>
      <c r="Q6" s="92">
        <v>75</v>
      </c>
      <c r="R6" s="92">
        <v>75</v>
      </c>
      <c r="S6" s="88">
        <v>62</v>
      </c>
      <c r="T6" s="91">
        <f t="shared" si="3"/>
        <v>0.82666666666666666</v>
      </c>
      <c r="U6" s="129">
        <v>46</v>
      </c>
    </row>
    <row r="7" spans="1:21" ht="14.5">
      <c r="A7" s="119" t="s">
        <v>31</v>
      </c>
      <c r="B7" s="119" t="s">
        <v>32</v>
      </c>
      <c r="C7" s="119" t="s">
        <v>282</v>
      </c>
      <c r="D7" s="119" t="s">
        <v>158</v>
      </c>
      <c r="E7" s="119">
        <f>VLOOKUP(D7,'PY23 Students Served'!A:C,3,FALSE)</f>
        <v>106</v>
      </c>
      <c r="F7" s="13">
        <f t="shared" si="4"/>
        <v>10418553.98367122</v>
      </c>
      <c r="G7" s="120">
        <v>7514276.4189533256</v>
      </c>
      <c r="H7" s="121">
        <f t="shared" si="0"/>
        <v>98288.24512897378</v>
      </c>
      <c r="I7" s="122">
        <f>VLOOKUP(D7,'WIOA Performance Data'!$C$1:$AQ$122,24,FALSE)*4</f>
        <v>19117.560000000001</v>
      </c>
      <c r="J7" s="6">
        <f>VLOOKUP(D7,'Graduates By Center'!$A$2:$E$120,4, FALSE)</f>
        <v>19</v>
      </c>
      <c r="K7" s="6">
        <f>VLOOKUP(D7,'Graduates By Center'!$A$2:$E$120,5, FALSE)</f>
        <v>14</v>
      </c>
      <c r="L7" s="6">
        <f>VLOOKUP(D7,'Grad Rates from Sep Analysis'!B:H,6,FALSE)</f>
        <v>54</v>
      </c>
      <c r="M7" s="123">
        <f t="shared" si="5"/>
        <v>0.35185185185185186</v>
      </c>
      <c r="N7" s="123">
        <f t="shared" si="6"/>
        <v>0.25925925925925924</v>
      </c>
      <c r="O7" s="122">
        <f t="shared" si="1"/>
        <v>548344.94650901156</v>
      </c>
      <c r="P7" s="122">
        <f t="shared" si="2"/>
        <v>744182.42740508716</v>
      </c>
      <c r="Q7" s="124">
        <v>98</v>
      </c>
      <c r="R7" s="124">
        <v>98</v>
      </c>
      <c r="S7" s="126">
        <v>79</v>
      </c>
      <c r="T7" s="125">
        <f t="shared" si="3"/>
        <v>0.80612244897959184</v>
      </c>
      <c r="U7" s="129">
        <v>20</v>
      </c>
    </row>
    <row r="8" spans="1:21" ht="14.5">
      <c r="A8" s="6" t="s">
        <v>31</v>
      </c>
      <c r="B8" s="6" t="s">
        <v>32</v>
      </c>
      <c r="C8" s="6" t="s">
        <v>292</v>
      </c>
      <c r="D8" s="6" t="s">
        <v>124</v>
      </c>
      <c r="E8" s="6">
        <f>VLOOKUP(D8,'PY23 Students Served'!A:C,3,FALSE)</f>
        <v>210</v>
      </c>
      <c r="F8" s="13">
        <f t="shared" si="4"/>
        <v>10817902.091390876</v>
      </c>
      <c r="G8" s="13">
        <v>7802302.1923470767</v>
      </c>
      <c r="H8" s="9">
        <f t="shared" si="0"/>
        <v>51513.819482813698</v>
      </c>
      <c r="I8" s="8">
        <f>VLOOKUP(D8,'WIOA Performance Data'!$C$1:$AQ$122,24,FALSE)*4</f>
        <v>16945.400000000001</v>
      </c>
      <c r="J8" s="6">
        <f>VLOOKUP(D8,'Graduates By Center'!$A$2:$E$120,4, FALSE)</f>
        <v>25</v>
      </c>
      <c r="K8" s="6">
        <f>VLOOKUP(D8,'Graduates By Center'!$A$2:$E$120,5, FALSE)</f>
        <v>17</v>
      </c>
      <c r="L8" s="6">
        <f>VLOOKUP(D8,'Grad Rates from Sep Analysis'!B:H,6,FALSE)</f>
        <v>101</v>
      </c>
      <c r="M8" s="5">
        <f t="shared" si="5"/>
        <v>0.24752475247524752</v>
      </c>
      <c r="N8" s="5">
        <f t="shared" si="6"/>
        <v>0.16831683168316833</v>
      </c>
      <c r="O8" s="8">
        <f t="shared" si="1"/>
        <v>432716.08365563507</v>
      </c>
      <c r="P8" s="8">
        <f t="shared" si="2"/>
        <v>636347.18184652214</v>
      </c>
      <c r="Q8" s="92">
        <v>221</v>
      </c>
      <c r="R8" s="92">
        <v>221</v>
      </c>
      <c r="S8" s="88">
        <v>79</v>
      </c>
      <c r="T8" s="91">
        <f t="shared" si="3"/>
        <v>0.3574660633484163</v>
      </c>
      <c r="U8" s="129">
        <v>44</v>
      </c>
    </row>
    <row r="9" spans="1:21" s="14" customFormat="1" ht="14.5">
      <c r="A9" s="6" t="s">
        <v>9</v>
      </c>
      <c r="B9" s="6" t="s">
        <v>77</v>
      </c>
      <c r="C9" s="6" t="s">
        <v>236</v>
      </c>
      <c r="D9" s="6" t="s">
        <v>148</v>
      </c>
      <c r="E9" s="6">
        <f>VLOOKUP(D9,'PY23 Students Served'!A:C,3,FALSE)</f>
        <v>163</v>
      </c>
      <c r="F9" s="13">
        <f t="shared" si="4"/>
        <v>9225342.4196706973</v>
      </c>
      <c r="G9" s="13">
        <v>6653684.6773120239</v>
      </c>
      <c r="H9" s="9">
        <f t="shared" si="0"/>
        <v>56597.192758715937</v>
      </c>
      <c r="I9" s="8">
        <f>VLOOKUP(D9,'WIOA Performance Data'!$C$1:$AQ$122,24,FALSE)*4</f>
        <v>15789.64</v>
      </c>
      <c r="J9" s="6">
        <f>VLOOKUP(D9,'Graduates By Center'!$A$2:$E$120,4, FALSE)</f>
        <v>26</v>
      </c>
      <c r="K9" s="6">
        <f>VLOOKUP(D9,'Graduates By Center'!$A$2:$E$120,5, FALSE)</f>
        <v>25</v>
      </c>
      <c r="L9" s="6">
        <f>VLOOKUP(D9,'Grad Rates from Sep Analysis'!B:H,6,FALSE)</f>
        <v>96</v>
      </c>
      <c r="M9" s="5">
        <f t="shared" si="5"/>
        <v>0.27083333333333331</v>
      </c>
      <c r="N9" s="5">
        <f t="shared" si="6"/>
        <v>0.26041666666666669</v>
      </c>
      <c r="O9" s="8">
        <f t="shared" si="1"/>
        <v>354820.86229502683</v>
      </c>
      <c r="P9" s="8">
        <f t="shared" si="2"/>
        <v>369013.69678682787</v>
      </c>
      <c r="Q9" s="92">
        <v>111</v>
      </c>
      <c r="R9" s="92">
        <v>111</v>
      </c>
      <c r="S9" s="88">
        <v>66</v>
      </c>
      <c r="T9" s="91">
        <f t="shared" si="3"/>
        <v>0.59459459459459463</v>
      </c>
      <c r="U9" s="129">
        <v>60</v>
      </c>
    </row>
    <row r="10" spans="1:21" s="110" customFormat="1" ht="14.5">
      <c r="A10" s="6" t="s">
        <v>6</v>
      </c>
      <c r="B10" s="6" t="s">
        <v>153</v>
      </c>
      <c r="C10" s="6" t="s">
        <v>264</v>
      </c>
      <c r="D10" s="6" t="s">
        <v>154</v>
      </c>
      <c r="E10" s="6">
        <f>VLOOKUP(D10,'PY23 Students Served'!A:C,3,FALSE)</f>
        <v>142</v>
      </c>
      <c r="F10" s="13">
        <f t="shared" si="4"/>
        <v>10307022.755608907</v>
      </c>
      <c r="G10" s="13">
        <v>7433835.6516146874</v>
      </c>
      <c r="H10" s="9">
        <f t="shared" si="0"/>
        <v>72584.667293020466</v>
      </c>
      <c r="I10" s="8">
        <f>VLOOKUP(D10,'WIOA Performance Data'!$C$1:$AQ$122,24,FALSE)*4</f>
        <v>20932.48</v>
      </c>
      <c r="J10" s="6">
        <f>VLOOKUP(D10,'Graduates By Center'!$A$2:$E$120,4, FALSE)</f>
        <v>30</v>
      </c>
      <c r="K10" s="6">
        <f>VLOOKUP(D10,'Graduates By Center'!$A$2:$E$120,5, FALSE)</f>
        <v>29</v>
      </c>
      <c r="L10" s="6">
        <f>VLOOKUP(D10,'Grad Rates from Sep Analysis'!B:H,6,FALSE)</f>
        <v>116</v>
      </c>
      <c r="M10" s="5">
        <f t="shared" si="5"/>
        <v>0.25862068965517243</v>
      </c>
      <c r="N10" s="5">
        <f t="shared" si="6"/>
        <v>0.25</v>
      </c>
      <c r="O10" s="8">
        <f t="shared" si="1"/>
        <v>343567.42518696358</v>
      </c>
      <c r="P10" s="8">
        <f t="shared" si="2"/>
        <v>355414.57777961751</v>
      </c>
      <c r="Q10" s="92">
        <v>171</v>
      </c>
      <c r="R10" s="92">
        <v>171</v>
      </c>
      <c r="S10" s="88">
        <v>75</v>
      </c>
      <c r="T10" s="91">
        <f t="shared" si="3"/>
        <v>0.43859649122807015</v>
      </c>
      <c r="U10" s="129">
        <v>86</v>
      </c>
    </row>
    <row r="11" spans="1:21" ht="14.5">
      <c r="A11" s="6" t="s">
        <v>6</v>
      </c>
      <c r="B11" s="6" t="s">
        <v>52</v>
      </c>
      <c r="C11" s="6" t="s">
        <v>223</v>
      </c>
      <c r="D11" s="6" t="s">
        <v>53</v>
      </c>
      <c r="E11" s="6">
        <f>VLOOKUP(D11,'PY23 Students Served'!A:C,3,FALSE)</f>
        <v>208</v>
      </c>
      <c r="F11" s="13">
        <f t="shared" si="4"/>
        <v>13867523.207672259</v>
      </c>
      <c r="G11" s="13">
        <v>10001810.5</v>
      </c>
      <c r="H11" s="9">
        <f t="shared" si="0"/>
        <v>66670.784652270479</v>
      </c>
      <c r="I11" s="8">
        <f>VLOOKUP(D11,'WIOA Performance Data'!$C$1:$AQ$122,24,FALSE)*4</f>
        <v>9284.0400000000009</v>
      </c>
      <c r="J11" s="6">
        <f>VLOOKUP(D11,'Graduates By Center'!$A$2:$E$120,4, FALSE)</f>
        <v>41</v>
      </c>
      <c r="K11" s="6">
        <f>VLOOKUP(D11,'Graduates By Center'!$A$2:$E$120,5, FALSE)</f>
        <v>26</v>
      </c>
      <c r="L11" s="6">
        <f>VLOOKUP(D11,'Grad Rates from Sep Analysis'!B:H,6,FALSE)</f>
        <v>172</v>
      </c>
      <c r="M11" s="5">
        <f t="shared" si="5"/>
        <v>0.23837209302325582</v>
      </c>
      <c r="N11" s="5">
        <f t="shared" si="6"/>
        <v>0.15116279069767441</v>
      </c>
      <c r="O11" s="8">
        <f t="shared" si="1"/>
        <v>338232.27335785999</v>
      </c>
      <c r="P11" s="8">
        <f t="shared" si="2"/>
        <v>533366.27721816383</v>
      </c>
      <c r="Q11" s="92">
        <v>212</v>
      </c>
      <c r="R11" s="92">
        <v>212</v>
      </c>
      <c r="S11" s="88">
        <v>145</v>
      </c>
      <c r="T11" s="91">
        <f t="shared" si="3"/>
        <v>0.68396226415094341</v>
      </c>
      <c r="U11" s="129">
        <v>121</v>
      </c>
    </row>
    <row r="12" spans="1:21" ht="14.5">
      <c r="A12" s="6" t="s">
        <v>31</v>
      </c>
      <c r="B12" s="6" t="s">
        <v>58</v>
      </c>
      <c r="C12" s="6" t="s">
        <v>218</v>
      </c>
      <c r="D12" s="6" t="s">
        <v>118</v>
      </c>
      <c r="E12" s="6">
        <f>VLOOKUP(D12,'PY23 Students Served'!A:C,3,FALSE)</f>
        <v>121</v>
      </c>
      <c r="F12" s="13">
        <f t="shared" si="4"/>
        <v>8606035.4076236077</v>
      </c>
      <c r="G12" s="13">
        <v>6207015.7745054103</v>
      </c>
      <c r="H12" s="9">
        <f t="shared" si="0"/>
        <v>71124.259567137255</v>
      </c>
      <c r="I12" s="8">
        <f>VLOOKUP(D12,'WIOA Performance Data'!$C$1:$AQ$122,24,FALSE)*4</f>
        <v>15280.64</v>
      </c>
      <c r="J12" s="6">
        <f>VLOOKUP(D12,'Graduates By Center'!$A$2:$E$120,4, FALSE)</f>
        <v>27</v>
      </c>
      <c r="K12" s="6">
        <f>VLOOKUP(D12,'Graduates By Center'!$A$2:$E$120,5, FALSE)</f>
        <v>24</v>
      </c>
      <c r="L12" s="6">
        <f>VLOOKUP(D12,'Grad Rates from Sep Analysis'!B:H,6,FALSE)</f>
        <v>64</v>
      </c>
      <c r="M12" s="5">
        <f t="shared" si="5"/>
        <v>0.421875</v>
      </c>
      <c r="N12" s="5">
        <f t="shared" si="6"/>
        <v>0.375</v>
      </c>
      <c r="O12" s="8">
        <f t="shared" si="1"/>
        <v>318742.05213420768</v>
      </c>
      <c r="P12" s="8">
        <f t="shared" si="2"/>
        <v>358584.80865098367</v>
      </c>
      <c r="Q12" s="92">
        <v>112</v>
      </c>
      <c r="R12" s="92">
        <v>112</v>
      </c>
      <c r="S12" s="88">
        <v>78</v>
      </c>
      <c r="T12" s="91">
        <f t="shared" si="3"/>
        <v>0.6964285714285714</v>
      </c>
      <c r="U12" s="129">
        <v>27</v>
      </c>
    </row>
    <row r="13" spans="1:21" ht="14.5">
      <c r="A13" s="6" t="s">
        <v>14</v>
      </c>
      <c r="B13" s="6" t="s">
        <v>36</v>
      </c>
      <c r="C13" s="6" t="s">
        <v>220</v>
      </c>
      <c r="D13" s="6" t="s">
        <v>95</v>
      </c>
      <c r="E13" s="6">
        <f>VLOOKUP(D13,'PY23 Students Served'!A:C,3,FALSE)</f>
        <v>102</v>
      </c>
      <c r="F13" s="13">
        <f t="shared" si="4"/>
        <v>9540671.9032716323</v>
      </c>
      <c r="G13" s="13">
        <v>6881112.8699899008</v>
      </c>
      <c r="H13" s="9">
        <f t="shared" si="0"/>
        <v>93535.999051682666</v>
      </c>
      <c r="I13" s="8">
        <f>VLOOKUP(D13,'WIOA Performance Data'!$C$1:$AQ$122,24,FALSE)*4</f>
        <v>7412.56</v>
      </c>
      <c r="J13" s="6">
        <f>VLOOKUP(D13,'Graduates By Center'!$A$2:$E$120,4, FALSE)</f>
        <v>30</v>
      </c>
      <c r="K13" s="6">
        <f>VLOOKUP(D13,'Graduates By Center'!$A$2:$E$120,5, FALSE)</f>
        <v>24</v>
      </c>
      <c r="L13" s="6">
        <f>VLOOKUP(D13,'Grad Rates from Sep Analysis'!B:H,6,FALSE)</f>
        <v>85</v>
      </c>
      <c r="M13" s="5">
        <f t="shared" si="5"/>
        <v>0.35294117647058826</v>
      </c>
      <c r="N13" s="5">
        <f t="shared" si="6"/>
        <v>0.28235294117647058</v>
      </c>
      <c r="O13" s="8">
        <f t="shared" si="1"/>
        <v>318022.39677572105</v>
      </c>
      <c r="P13" s="8">
        <f t="shared" si="2"/>
        <v>397527.99596965133</v>
      </c>
      <c r="Q13" s="92">
        <v>100</v>
      </c>
      <c r="R13" s="92">
        <v>100</v>
      </c>
      <c r="S13" s="88">
        <v>65</v>
      </c>
      <c r="T13" s="91">
        <f t="shared" si="3"/>
        <v>0.65</v>
      </c>
      <c r="U13" s="129">
        <v>35</v>
      </c>
    </row>
    <row r="14" spans="1:21" ht="14.5">
      <c r="A14" s="6" t="s">
        <v>14</v>
      </c>
      <c r="B14" s="6" t="s">
        <v>36</v>
      </c>
      <c r="C14" s="6" t="s">
        <v>263</v>
      </c>
      <c r="D14" s="6" t="s">
        <v>46</v>
      </c>
      <c r="E14" s="6">
        <f>VLOOKUP(D14,'PY23 Students Served'!A:C,3,FALSE)</f>
        <v>219</v>
      </c>
      <c r="F14" s="13">
        <f t="shared" si="4"/>
        <v>10262974.593348503</v>
      </c>
      <c r="G14" s="13">
        <v>7402066.3612227254</v>
      </c>
      <c r="H14" s="9">
        <f t="shared" si="0"/>
        <v>46862.897686522847</v>
      </c>
      <c r="I14" s="8">
        <f>VLOOKUP(D14,'WIOA Performance Data'!$C$1:$AQ$122,24,FALSE)*4</f>
        <v>12929.12</v>
      </c>
      <c r="J14" s="6">
        <f>VLOOKUP(D14,'Graduates By Center'!$A$2:$E$120,4, FALSE)</f>
        <v>33</v>
      </c>
      <c r="K14" s="6">
        <f>VLOOKUP(D14,'Graduates By Center'!$A$2:$E$120,5, FALSE)</f>
        <v>20</v>
      </c>
      <c r="L14" s="6">
        <f>VLOOKUP(D14,'Grad Rates from Sep Analysis'!B:H,6,FALSE)</f>
        <v>136</v>
      </c>
      <c r="M14" s="5">
        <f t="shared" si="5"/>
        <v>0.24264705882352941</v>
      </c>
      <c r="N14" s="5">
        <f t="shared" si="6"/>
        <v>0.14705882352941177</v>
      </c>
      <c r="O14" s="8">
        <f t="shared" si="1"/>
        <v>310999.23010146979</v>
      </c>
      <c r="P14" s="8">
        <f t="shared" si="2"/>
        <v>513148.72966742516</v>
      </c>
      <c r="Q14" s="92">
        <v>160</v>
      </c>
      <c r="R14" s="92">
        <v>160</v>
      </c>
      <c r="S14" s="88">
        <v>100</v>
      </c>
      <c r="T14" s="91">
        <f t="shared" si="3"/>
        <v>0.625</v>
      </c>
      <c r="U14" s="129">
        <v>109</v>
      </c>
    </row>
    <row r="15" spans="1:21" ht="14.5">
      <c r="A15" s="6" t="s">
        <v>14</v>
      </c>
      <c r="B15" s="6" t="s">
        <v>22</v>
      </c>
      <c r="C15" s="6" t="s">
        <v>215</v>
      </c>
      <c r="D15" s="6" t="s">
        <v>30</v>
      </c>
      <c r="E15" s="6">
        <f>VLOOKUP(D15,'PY23 Students Served'!A:C,3,FALSE)</f>
        <v>138</v>
      </c>
      <c r="F15" s="13">
        <f t="shared" si="4"/>
        <v>9168676.6269725934</v>
      </c>
      <c r="G15" s="13">
        <v>6612815.0489067752</v>
      </c>
      <c r="H15" s="9">
        <f t="shared" si="0"/>
        <v>66439.68570269995</v>
      </c>
      <c r="I15" s="8">
        <f>VLOOKUP(D15,'WIOA Performance Data'!$C$1:$AQ$122,24,FALSE)*4</f>
        <v>16895.72</v>
      </c>
      <c r="J15" s="6">
        <f>VLOOKUP(D15,'Graduates By Center'!$A$2:$E$120,4, FALSE)</f>
        <v>31</v>
      </c>
      <c r="K15" s="6">
        <f>VLOOKUP(D15,'Graduates By Center'!$A$2:$E$120,5, FALSE)</f>
        <v>28</v>
      </c>
      <c r="L15" s="6">
        <f>VLOOKUP(D15,'Grad Rates from Sep Analysis'!B:H,6,FALSE)</f>
        <v>108</v>
      </c>
      <c r="M15" s="5">
        <f t="shared" si="5"/>
        <v>0.28703703703703703</v>
      </c>
      <c r="N15" s="5">
        <f t="shared" si="6"/>
        <v>0.25925925925925924</v>
      </c>
      <c r="O15" s="8">
        <f t="shared" si="1"/>
        <v>295763.76216040622</v>
      </c>
      <c r="P15" s="8">
        <f t="shared" si="2"/>
        <v>327452.73667759262</v>
      </c>
      <c r="Q15" s="92">
        <v>105</v>
      </c>
      <c r="R15" s="92">
        <v>105</v>
      </c>
      <c r="S15" s="88">
        <v>74</v>
      </c>
      <c r="T15" s="91">
        <f t="shared" si="3"/>
        <v>0.70476190476190481</v>
      </c>
      <c r="U15" s="129">
        <v>75</v>
      </c>
    </row>
    <row r="16" spans="1:21" ht="14.5">
      <c r="A16" s="119" t="s">
        <v>3</v>
      </c>
      <c r="B16" s="119" t="s">
        <v>12</v>
      </c>
      <c r="C16" s="119" t="s">
        <v>271</v>
      </c>
      <c r="D16" s="119" t="s">
        <v>557</v>
      </c>
      <c r="E16" s="119">
        <f>VLOOKUP(D16,'PY23 Students Served'!A:C,3,FALSE)</f>
        <v>488</v>
      </c>
      <c r="F16" s="13">
        <f t="shared" si="4"/>
        <v>30637474.560872074</v>
      </c>
      <c r="G16" s="120">
        <v>22096967.869999997</v>
      </c>
      <c r="H16" s="121">
        <f t="shared" si="0"/>
        <v>62781.710165721466</v>
      </c>
      <c r="I16" s="122">
        <f>VLOOKUP(D16,'WIOA Performance Data'!$C$1:$AQ$122,24,FALSE)*4</f>
        <v>19747.36</v>
      </c>
      <c r="J16" s="6">
        <f>VLOOKUP(D16,'Graduates By Center'!$A$2:$E$120,4, FALSE)</f>
        <v>104</v>
      </c>
      <c r="K16" s="6">
        <f>VLOOKUP(D16,'Graduates By Center'!$A$2:$E$120,5, FALSE)</f>
        <v>109</v>
      </c>
      <c r="L16" s="6">
        <f>VLOOKUP(D16,'Grad Rates from Sep Analysis'!B:H,6,FALSE)</f>
        <v>427</v>
      </c>
      <c r="M16" s="123">
        <f t="shared" si="5"/>
        <v>0.24355971896955503</v>
      </c>
      <c r="N16" s="123">
        <f t="shared" si="6"/>
        <v>0.25526932084309134</v>
      </c>
      <c r="O16" s="122">
        <f t="shared" si="1"/>
        <v>294591.10154684685</v>
      </c>
      <c r="P16" s="122">
        <f t="shared" si="2"/>
        <v>281077.74826488143</v>
      </c>
      <c r="Q16" s="124">
        <v>250</v>
      </c>
      <c r="R16" s="124">
        <v>395</v>
      </c>
      <c r="S16" s="126">
        <v>291</v>
      </c>
      <c r="T16" s="125">
        <f t="shared" si="3"/>
        <v>0.73670886075949371</v>
      </c>
      <c r="U16" s="129">
        <v>34</v>
      </c>
    </row>
    <row r="17" spans="1:21" ht="14.5">
      <c r="A17" s="6" t="s">
        <v>14</v>
      </c>
      <c r="B17" s="6" t="s">
        <v>160</v>
      </c>
      <c r="C17" s="6" t="s">
        <v>229</v>
      </c>
      <c r="D17" s="6" t="s">
        <v>178</v>
      </c>
      <c r="E17" s="6">
        <f>VLOOKUP(D17,'PY23 Students Served'!A:C,3,FALSE)</f>
        <v>119</v>
      </c>
      <c r="F17" s="13">
        <f t="shared" si="4"/>
        <v>10656051.034480741</v>
      </c>
      <c r="G17" s="13">
        <v>7685568.7586835753</v>
      </c>
      <c r="H17" s="9">
        <f t="shared" si="0"/>
        <v>89546.647348577651</v>
      </c>
      <c r="I17" s="8">
        <f>VLOOKUP(D17,'WIOA Performance Data'!$C$1:$AQ$122,24,FALSE)*4</f>
        <v>18167.439999999999</v>
      </c>
      <c r="J17" s="6">
        <f>VLOOKUP(D17,'Graduates By Center'!$A$2:$E$120,4, FALSE)</f>
        <v>37</v>
      </c>
      <c r="K17" s="6">
        <f>VLOOKUP(D17,'Graduates By Center'!$A$2:$E$120,5, FALSE)</f>
        <v>33</v>
      </c>
      <c r="L17" s="6">
        <f>VLOOKUP(D17,'Grad Rates from Sep Analysis'!B:H,6,FALSE)</f>
        <v>88</v>
      </c>
      <c r="M17" s="5">
        <f t="shared" si="5"/>
        <v>0.42045454545454547</v>
      </c>
      <c r="N17" s="5">
        <f t="shared" si="6"/>
        <v>0.375</v>
      </c>
      <c r="O17" s="8">
        <f t="shared" si="1"/>
        <v>288001.37931029033</v>
      </c>
      <c r="P17" s="8">
        <f t="shared" si="2"/>
        <v>322910.63740850729</v>
      </c>
      <c r="Q17" s="92">
        <v>109</v>
      </c>
      <c r="R17" s="92">
        <v>109</v>
      </c>
      <c r="S17" s="88">
        <v>109</v>
      </c>
      <c r="T17" s="91">
        <f t="shared" si="3"/>
        <v>1</v>
      </c>
      <c r="U17" s="129">
        <v>35</v>
      </c>
    </row>
    <row r="18" spans="1:21" ht="14.5">
      <c r="A18" s="6" t="s">
        <v>3</v>
      </c>
      <c r="B18" s="6" t="s">
        <v>26</v>
      </c>
      <c r="C18" s="6" t="s">
        <v>230</v>
      </c>
      <c r="D18" s="6" t="s">
        <v>27</v>
      </c>
      <c r="E18" s="6">
        <f>VLOOKUP(D18,'PY23 Students Served'!A:C,3,FALSE)</f>
        <v>247</v>
      </c>
      <c r="F18" s="13">
        <f t="shared" si="4"/>
        <v>14586521.267258987</v>
      </c>
      <c r="G18" s="13">
        <v>10520380.560000012</v>
      </c>
      <c r="H18" s="9">
        <f t="shared" si="0"/>
        <v>59054.741972708449</v>
      </c>
      <c r="I18" s="8">
        <f>VLOOKUP(D18,'WIOA Performance Data'!$C$1:$AQ$122,24,FALSE)*4</f>
        <v>14956.84</v>
      </c>
      <c r="J18" s="6">
        <f>VLOOKUP(D18,'Graduates By Center'!$A$2:$E$120,4, FALSE)</f>
        <v>53</v>
      </c>
      <c r="K18" s="6">
        <f>VLOOKUP(D18,'Graduates By Center'!$A$2:$E$120,5, FALSE)</f>
        <v>45</v>
      </c>
      <c r="L18" s="6">
        <f>VLOOKUP(D18,'Grad Rates from Sep Analysis'!B:H,6,FALSE)</f>
        <v>175</v>
      </c>
      <c r="M18" s="5">
        <f t="shared" si="5"/>
        <v>0.30285714285714288</v>
      </c>
      <c r="N18" s="5">
        <f t="shared" si="6"/>
        <v>0.25714285714285712</v>
      </c>
      <c r="O18" s="8">
        <f t="shared" si="1"/>
        <v>275217.38240111293</v>
      </c>
      <c r="P18" s="8">
        <f t="shared" si="2"/>
        <v>324144.9170501997</v>
      </c>
      <c r="Q18" s="92">
        <v>181</v>
      </c>
      <c r="R18" s="92">
        <v>181</v>
      </c>
      <c r="S18" s="88">
        <v>149</v>
      </c>
      <c r="T18" s="91">
        <f t="shared" si="3"/>
        <v>0.82320441988950277</v>
      </c>
      <c r="U18" s="129">
        <v>90</v>
      </c>
    </row>
    <row r="19" spans="1:21" ht="14.5">
      <c r="A19" s="6" t="s">
        <v>14</v>
      </c>
      <c r="B19" s="6" t="s">
        <v>22</v>
      </c>
      <c r="C19" s="6" t="s">
        <v>189</v>
      </c>
      <c r="D19" s="6" t="s">
        <v>152</v>
      </c>
      <c r="E19" s="6">
        <f>VLOOKUP(D19,'PY23 Students Served'!A:C,3,FALSE)</f>
        <v>100</v>
      </c>
      <c r="F19" s="13">
        <f t="shared" si="4"/>
        <v>9077472.3098872211</v>
      </c>
      <c r="G19" s="13">
        <v>6547034.8599999975</v>
      </c>
      <c r="H19" s="9">
        <f t="shared" si="0"/>
        <v>90774.723098872215</v>
      </c>
      <c r="I19" s="8">
        <f>VLOOKUP(D19,'WIOA Performance Data'!$C$1:$AQ$122,24,FALSE)*4</f>
        <v>18302</v>
      </c>
      <c r="J19" s="6">
        <f>VLOOKUP(D19,'Graduates By Center'!$A$2:$E$120,4, FALSE)</f>
        <v>33</v>
      </c>
      <c r="K19" s="6">
        <f>VLOOKUP(D19,'Graduates By Center'!$A$2:$E$120,5, FALSE)</f>
        <v>32</v>
      </c>
      <c r="L19" s="6">
        <f>VLOOKUP(D19,'Grad Rates from Sep Analysis'!B:H,6,FALSE)</f>
        <v>112</v>
      </c>
      <c r="M19" s="5">
        <f t="shared" si="5"/>
        <v>0.29464285714285715</v>
      </c>
      <c r="N19" s="5">
        <f t="shared" si="6"/>
        <v>0.2857142857142857</v>
      </c>
      <c r="O19" s="8">
        <f t="shared" si="1"/>
        <v>275074.91848143097</v>
      </c>
      <c r="P19" s="8">
        <f t="shared" si="2"/>
        <v>283671.00968397566</v>
      </c>
      <c r="Q19" s="92">
        <v>90</v>
      </c>
      <c r="R19" s="92">
        <v>90</v>
      </c>
      <c r="S19" s="88">
        <v>68</v>
      </c>
      <c r="T19" s="91">
        <f t="shared" si="3"/>
        <v>0.75555555555555554</v>
      </c>
      <c r="U19" s="129">
        <v>77</v>
      </c>
    </row>
    <row r="20" spans="1:21" ht="14.5">
      <c r="A20" s="119" t="s">
        <v>31</v>
      </c>
      <c r="B20" s="119" t="s">
        <v>32</v>
      </c>
      <c r="C20" s="119" t="s">
        <v>279</v>
      </c>
      <c r="D20" s="119" t="s">
        <v>552</v>
      </c>
      <c r="E20" s="119">
        <f>VLOOKUP(D20,'PY23 Students Served'!A:C,3,FALSE)</f>
        <v>142</v>
      </c>
      <c r="F20" s="13">
        <f t="shared" si="4"/>
        <v>12044394.159333676</v>
      </c>
      <c r="G20" s="120">
        <v>8686897.1600000001</v>
      </c>
      <c r="H20" s="121">
        <f t="shared" si="0"/>
        <v>84819.677178406171</v>
      </c>
      <c r="I20" s="122">
        <f>VLOOKUP(D20,'WIOA Performance Data'!$C$1:$AQ$122,24,FALSE)*4</f>
        <v>22590.32</v>
      </c>
      <c r="J20" s="6">
        <f>VLOOKUP(D20,'Graduates By Center'!$A$2:$E$120,4, FALSE)</f>
        <v>44</v>
      </c>
      <c r="K20" s="6">
        <f>VLOOKUP(D20,'Graduates By Center'!$A$2:$E$120,5, FALSE)</f>
        <v>40</v>
      </c>
      <c r="L20" s="6">
        <f>VLOOKUP(D20,'Grad Rates from Sep Analysis'!B:H,6,FALSE)</f>
        <v>107</v>
      </c>
      <c r="M20" s="123">
        <f t="shared" si="5"/>
        <v>0.41121495327102803</v>
      </c>
      <c r="N20" s="123">
        <f t="shared" si="6"/>
        <v>0.37383177570093457</v>
      </c>
      <c r="O20" s="122">
        <f t="shared" si="1"/>
        <v>273736.23089394718</v>
      </c>
      <c r="P20" s="122">
        <f t="shared" si="2"/>
        <v>301109.85398334189</v>
      </c>
      <c r="Q20" s="124">
        <v>80</v>
      </c>
      <c r="R20" s="124">
        <v>140</v>
      </c>
      <c r="S20" s="126">
        <v>93</v>
      </c>
      <c r="T20" s="125">
        <f t="shared" si="3"/>
        <v>0.66428571428571426</v>
      </c>
      <c r="U20" s="129">
        <v>29</v>
      </c>
    </row>
    <row r="21" spans="1:21" ht="14.5">
      <c r="A21" s="6" t="s">
        <v>6</v>
      </c>
      <c r="B21" s="6" t="s">
        <v>50</v>
      </c>
      <c r="C21" s="6" t="s">
        <v>188</v>
      </c>
      <c r="D21" s="6" t="s">
        <v>51</v>
      </c>
      <c r="E21" s="6">
        <f>VLOOKUP(D21,'PY23 Students Served'!A:C,3,FALSE)</f>
        <v>133</v>
      </c>
      <c r="F21" s="13">
        <f t="shared" si="4"/>
        <v>9566409.3870700188</v>
      </c>
      <c r="G21" s="13">
        <v>6899675.7692072503</v>
      </c>
      <c r="H21" s="9">
        <f t="shared" si="0"/>
        <v>71927.890128346</v>
      </c>
      <c r="I21" s="8">
        <f>VLOOKUP(D21,'WIOA Performance Data'!$C$1:$AQ$122,24,FALSE)*4</f>
        <v>19730</v>
      </c>
      <c r="J21" s="6">
        <f>VLOOKUP(D21,'Graduates By Center'!$A$2:$E$120,4, FALSE)</f>
        <v>35</v>
      </c>
      <c r="K21" s="6">
        <f>VLOOKUP(D21,'Graduates By Center'!$A$2:$E$120,5, FALSE)</f>
        <v>33</v>
      </c>
      <c r="L21" s="6">
        <f>VLOOKUP(D21,'Grad Rates from Sep Analysis'!B:H,6,FALSE)</f>
        <v>100</v>
      </c>
      <c r="M21" s="5">
        <f t="shared" si="5"/>
        <v>0.35</v>
      </c>
      <c r="N21" s="5">
        <f t="shared" si="6"/>
        <v>0.33</v>
      </c>
      <c r="O21" s="8">
        <f t="shared" si="1"/>
        <v>273325.98248771485</v>
      </c>
      <c r="P21" s="8">
        <f t="shared" si="2"/>
        <v>289891.19354757632</v>
      </c>
      <c r="Q21" s="92">
        <v>162</v>
      </c>
      <c r="R21" s="92">
        <v>162</v>
      </c>
      <c r="S21" s="88">
        <v>80</v>
      </c>
      <c r="T21" s="91">
        <f t="shared" si="3"/>
        <v>0.49382716049382713</v>
      </c>
      <c r="U21" s="129">
        <v>52</v>
      </c>
    </row>
    <row r="22" spans="1:21" ht="14.5">
      <c r="A22" s="6" t="s">
        <v>17</v>
      </c>
      <c r="B22" s="6" t="s">
        <v>141</v>
      </c>
      <c r="C22" s="6" t="s">
        <v>190</v>
      </c>
      <c r="D22" s="6" t="s">
        <v>142</v>
      </c>
      <c r="E22" s="6">
        <f>VLOOKUP(D22,'PY23 Students Served'!A:C,3,FALSE)</f>
        <v>107</v>
      </c>
      <c r="F22" s="13">
        <f t="shared" si="4"/>
        <v>10147299.048838252</v>
      </c>
      <c r="G22" s="13">
        <v>7318636.5476684375</v>
      </c>
      <c r="H22" s="9">
        <f t="shared" si="0"/>
        <v>94834.57054989021</v>
      </c>
      <c r="I22" s="8">
        <f>VLOOKUP(D22,'WIOA Performance Data'!$C$1:$AQ$122,24,FALSE)*4</f>
        <v>18606.599999999999</v>
      </c>
      <c r="J22" s="6">
        <f>VLOOKUP(D22,'Graduates By Center'!$A$2:$E$120,4, FALSE)</f>
        <v>38</v>
      </c>
      <c r="K22" s="6">
        <f>VLOOKUP(D22,'Graduates By Center'!$A$2:$E$120,5, FALSE)</f>
        <v>27</v>
      </c>
      <c r="L22" s="6">
        <f>VLOOKUP(D22,'Grad Rates from Sep Analysis'!B:H,6,FALSE)</f>
        <v>95</v>
      </c>
      <c r="M22" s="5">
        <f t="shared" si="5"/>
        <v>0.4</v>
      </c>
      <c r="N22" s="5">
        <f t="shared" si="6"/>
        <v>0.28421052631578947</v>
      </c>
      <c r="O22" s="8">
        <f t="shared" si="1"/>
        <v>267034.18549574347</v>
      </c>
      <c r="P22" s="8">
        <f t="shared" si="2"/>
        <v>375825.89069771307</v>
      </c>
      <c r="Q22" s="92">
        <v>124</v>
      </c>
      <c r="R22" s="92">
        <v>124</v>
      </c>
      <c r="S22" s="88">
        <v>78</v>
      </c>
      <c r="T22" s="91">
        <f t="shared" si="3"/>
        <v>0.62903225806451613</v>
      </c>
      <c r="U22" s="129">
        <v>38</v>
      </c>
    </row>
    <row r="23" spans="1:21" ht="14.5">
      <c r="A23" s="6" t="s">
        <v>17</v>
      </c>
      <c r="B23" s="6" t="s">
        <v>167</v>
      </c>
      <c r="C23" s="6" t="s">
        <v>195</v>
      </c>
      <c r="D23" s="6" t="s">
        <v>168</v>
      </c>
      <c r="E23" s="6">
        <f>VLOOKUP(D23,'PY23 Students Served'!A:C,3,FALSE)</f>
        <v>201</v>
      </c>
      <c r="F23" s="13">
        <f t="shared" si="4"/>
        <v>10376817.426654283</v>
      </c>
      <c r="G23" s="13">
        <v>7484174.3504040632</v>
      </c>
      <c r="H23" s="9">
        <f t="shared" si="0"/>
        <v>51625.957346538722</v>
      </c>
      <c r="I23" s="8">
        <f>VLOOKUP(D23,'WIOA Performance Data'!$C$1:$AQ$122,24,FALSE)*4</f>
        <v>16075.44</v>
      </c>
      <c r="J23" s="6">
        <f>VLOOKUP(D23,'Graduates By Center'!$A$2:$E$120,4, FALSE)</f>
        <v>39</v>
      </c>
      <c r="K23" s="6">
        <f>VLOOKUP(D23,'Graduates By Center'!$A$2:$E$120,5, FALSE)</f>
        <v>36</v>
      </c>
      <c r="L23" s="6">
        <f>VLOOKUP(D23,'Grad Rates from Sep Analysis'!B:H,6,FALSE)</f>
        <v>158</v>
      </c>
      <c r="M23" s="5">
        <f t="shared" si="5"/>
        <v>0.24683544303797469</v>
      </c>
      <c r="N23" s="5">
        <f t="shared" si="6"/>
        <v>0.22784810126582278</v>
      </c>
      <c r="O23" s="8">
        <f t="shared" si="1"/>
        <v>266072.24170908419</v>
      </c>
      <c r="P23" s="8">
        <f t="shared" si="2"/>
        <v>288244.92851817451</v>
      </c>
      <c r="Q23" s="92">
        <v>119</v>
      </c>
      <c r="R23" s="92">
        <v>119</v>
      </c>
      <c r="S23" s="88">
        <v>103</v>
      </c>
      <c r="T23" s="91">
        <f t="shared" si="3"/>
        <v>0.86554621848739499</v>
      </c>
      <c r="U23" s="129">
        <v>93</v>
      </c>
    </row>
    <row r="24" spans="1:21" ht="14.5">
      <c r="A24" s="6" t="s">
        <v>31</v>
      </c>
      <c r="B24" s="6" t="s">
        <v>125</v>
      </c>
      <c r="C24" s="6" t="s">
        <v>180</v>
      </c>
      <c r="D24" s="6" t="s">
        <v>126</v>
      </c>
      <c r="E24" s="6">
        <f>VLOOKUP(D24,'PY23 Students Served'!A:C,3,FALSE)</f>
        <v>229</v>
      </c>
      <c r="F24" s="13">
        <f t="shared" si="4"/>
        <v>12292589.191071933</v>
      </c>
      <c r="G24" s="13">
        <v>8865905.3100000042</v>
      </c>
      <c r="H24" s="9">
        <f t="shared" si="0"/>
        <v>53679.428781973504</v>
      </c>
      <c r="I24" s="8">
        <f>VLOOKUP(D24,'WIOA Performance Data'!$C$1:$AQ$122,24,FALSE)*4</f>
        <v>20436.64</v>
      </c>
      <c r="J24" s="6">
        <f>VLOOKUP(D24,'Graduates By Center'!$A$2:$E$120,4, FALSE)</f>
        <v>48</v>
      </c>
      <c r="K24" s="6">
        <f>VLOOKUP(D24,'Graduates By Center'!$A$2:$E$120,5, FALSE)</f>
        <v>45</v>
      </c>
      <c r="L24" s="6">
        <f>VLOOKUP(D24,'Grad Rates from Sep Analysis'!B:H,6,FALSE)</f>
        <v>183</v>
      </c>
      <c r="M24" s="5">
        <f t="shared" si="5"/>
        <v>0.26229508196721313</v>
      </c>
      <c r="N24" s="5">
        <f t="shared" si="6"/>
        <v>0.24590163934426229</v>
      </c>
      <c r="O24" s="8">
        <f t="shared" si="1"/>
        <v>256095.60814733195</v>
      </c>
      <c r="P24" s="8">
        <f t="shared" si="2"/>
        <v>273168.64869048737</v>
      </c>
      <c r="Q24" s="92">
        <v>226</v>
      </c>
      <c r="R24" s="92">
        <v>226</v>
      </c>
      <c r="S24" s="88">
        <v>184</v>
      </c>
      <c r="T24" s="91">
        <f t="shared" si="3"/>
        <v>0.81415929203539827</v>
      </c>
      <c r="U24" s="129">
        <v>50</v>
      </c>
    </row>
    <row r="25" spans="1:21" ht="14.5">
      <c r="A25" s="6" t="s">
        <v>14</v>
      </c>
      <c r="B25" s="6" t="s">
        <v>137</v>
      </c>
      <c r="C25" s="6" t="s">
        <v>293</v>
      </c>
      <c r="D25" s="6" t="s">
        <v>138</v>
      </c>
      <c r="E25" s="6">
        <f>VLOOKUP(D25,'PY23 Students Served'!A:C,3,FALSE)</f>
        <v>340</v>
      </c>
      <c r="F25" s="13">
        <f t="shared" si="4"/>
        <v>17321884.492162161</v>
      </c>
      <c r="G25" s="13">
        <v>12493233.550000001</v>
      </c>
      <c r="H25" s="9">
        <f t="shared" si="0"/>
        <v>50946.719094594591</v>
      </c>
      <c r="I25" s="8">
        <f>VLOOKUP(D25,'WIOA Performance Data'!$C$1:$AQ$122,24,FALSE)*4</f>
        <v>12240</v>
      </c>
      <c r="J25" s="6">
        <f>VLOOKUP(D25,'Graduates By Center'!$A$2:$E$120,4, FALSE)</f>
        <v>73</v>
      </c>
      <c r="K25" s="6">
        <f>VLOOKUP(D25,'Graduates By Center'!$A$2:$E$120,5, FALSE)</f>
        <v>45</v>
      </c>
      <c r="L25" s="6">
        <f>VLOOKUP(D25,'Grad Rates from Sep Analysis'!B:H,6,FALSE)</f>
        <v>243</v>
      </c>
      <c r="M25" s="5">
        <f t="shared" si="5"/>
        <v>0.30041152263374488</v>
      </c>
      <c r="N25" s="5">
        <f t="shared" si="6"/>
        <v>0.18518518518518517</v>
      </c>
      <c r="O25" s="8">
        <f t="shared" si="1"/>
        <v>237286.08893372823</v>
      </c>
      <c r="P25" s="8">
        <f t="shared" si="2"/>
        <v>384930.76649249246</v>
      </c>
      <c r="Q25" s="92">
        <v>300</v>
      </c>
      <c r="R25" s="92">
        <v>300</v>
      </c>
      <c r="S25" s="88">
        <v>202</v>
      </c>
      <c r="T25" s="91">
        <f t="shared" si="3"/>
        <v>0.67333333333333334</v>
      </c>
      <c r="U25" s="129">
        <v>161</v>
      </c>
    </row>
    <row r="26" spans="1:21" ht="14.5">
      <c r="A26" s="6" t="s">
        <v>3</v>
      </c>
      <c r="B26" s="6" t="s">
        <v>88</v>
      </c>
      <c r="C26" s="6" t="s">
        <v>211</v>
      </c>
      <c r="D26" s="6" t="s">
        <v>89</v>
      </c>
      <c r="E26" s="6">
        <f>VLOOKUP(D26,'PY23 Students Served'!A:C,3,FALSE)</f>
        <v>373</v>
      </c>
      <c r="F26" s="13">
        <f t="shared" si="4"/>
        <v>20966263.2417944</v>
      </c>
      <c r="G26" s="13">
        <v>15121704.77</v>
      </c>
      <c r="H26" s="9">
        <f t="shared" si="0"/>
        <v>56209.821023577482</v>
      </c>
      <c r="I26" s="8">
        <f>VLOOKUP(D26,'WIOA Performance Data'!$C$1:$AQ$122,24,FALSE)*4</f>
        <v>16877.599999999999</v>
      </c>
      <c r="J26" s="6">
        <f>VLOOKUP(D26,'Graduates By Center'!$A$2:$E$120,4, FALSE)</f>
        <v>89</v>
      </c>
      <c r="K26" s="6">
        <f>VLOOKUP(D26,'Graduates By Center'!$A$2:$E$120,5, FALSE)</f>
        <v>78</v>
      </c>
      <c r="L26" s="6">
        <f>VLOOKUP(D26,'Grad Rates from Sep Analysis'!B:H,6,FALSE)</f>
        <v>272</v>
      </c>
      <c r="M26" s="5">
        <f t="shared" si="5"/>
        <v>0.32720588235294118</v>
      </c>
      <c r="N26" s="5">
        <f t="shared" si="6"/>
        <v>0.28676470588235292</v>
      </c>
      <c r="O26" s="8">
        <f t="shared" si="1"/>
        <v>235575.99148083595</v>
      </c>
      <c r="P26" s="8">
        <f t="shared" si="2"/>
        <v>268798.24668967177</v>
      </c>
      <c r="Q26" s="92">
        <v>417</v>
      </c>
      <c r="R26" s="92">
        <v>417</v>
      </c>
      <c r="S26" s="88">
        <v>298</v>
      </c>
      <c r="T26" s="91">
        <f t="shared" si="3"/>
        <v>0.71462829736211031</v>
      </c>
      <c r="U26" s="129">
        <v>193</v>
      </c>
    </row>
    <row r="27" spans="1:21" ht="14.5">
      <c r="A27" s="6" t="s">
        <v>31</v>
      </c>
      <c r="B27" s="6" t="s">
        <v>71</v>
      </c>
      <c r="C27" s="6" t="s">
        <v>244</v>
      </c>
      <c r="D27" s="6" t="s">
        <v>119</v>
      </c>
      <c r="E27" s="6">
        <f>VLOOKUP(D27,'PY23 Students Served'!A:C,3,FALSE)</f>
        <v>540</v>
      </c>
      <c r="F27" s="13">
        <f t="shared" si="4"/>
        <v>33757997.14165511</v>
      </c>
      <c r="G27" s="13">
        <v>24347613.140000001</v>
      </c>
      <c r="H27" s="9">
        <f t="shared" si="0"/>
        <v>62514.809521583535</v>
      </c>
      <c r="I27" s="8">
        <f>VLOOKUP(D27,'WIOA Performance Data'!$C$1:$AQ$122,24,FALSE)*4</f>
        <v>22678.52</v>
      </c>
      <c r="J27" s="6">
        <f>VLOOKUP(D27,'Graduates By Center'!$A$2:$E$120,4, FALSE)</f>
        <v>144</v>
      </c>
      <c r="K27" s="6">
        <f>VLOOKUP(D27,'Graduates By Center'!$A$2:$E$120,5, FALSE)</f>
        <v>125</v>
      </c>
      <c r="L27" s="6">
        <f>VLOOKUP(D27,'Grad Rates from Sep Analysis'!B:H,6,FALSE)</f>
        <v>456</v>
      </c>
      <c r="M27" s="5">
        <f t="shared" si="5"/>
        <v>0.31578947368421051</v>
      </c>
      <c r="N27" s="5">
        <f t="shared" si="6"/>
        <v>0.27412280701754388</v>
      </c>
      <c r="O27" s="8">
        <f t="shared" si="1"/>
        <v>234430.53570593827</v>
      </c>
      <c r="P27" s="8">
        <f t="shared" si="2"/>
        <v>270063.9771332409</v>
      </c>
      <c r="Q27" s="92">
        <v>614</v>
      </c>
      <c r="R27" s="92">
        <v>614</v>
      </c>
      <c r="S27" s="88">
        <v>459</v>
      </c>
      <c r="T27" s="91">
        <f t="shared" si="3"/>
        <v>0.74755700325732899</v>
      </c>
      <c r="U27" s="129">
        <v>269</v>
      </c>
    </row>
    <row r="28" spans="1:21" ht="14.5">
      <c r="A28" s="6" t="s">
        <v>17</v>
      </c>
      <c r="B28" s="6" t="s">
        <v>90</v>
      </c>
      <c r="C28" s="6" t="s">
        <v>182</v>
      </c>
      <c r="D28" s="6" t="s">
        <v>91</v>
      </c>
      <c r="E28" s="6">
        <f>VLOOKUP(D28,'PY23 Students Served'!A:C,3,FALSE)</f>
        <v>179</v>
      </c>
      <c r="F28" s="13">
        <f t="shared" si="4"/>
        <v>11667341.213380136</v>
      </c>
      <c r="G28" s="13">
        <v>8414951.5459621884</v>
      </c>
      <c r="H28" s="9">
        <f t="shared" si="0"/>
        <v>65180.677169721428</v>
      </c>
      <c r="I28" s="8">
        <f>VLOOKUP(D28,'WIOA Performance Data'!$C$1:$AQ$122,24,FALSE)*4</f>
        <v>24474</v>
      </c>
      <c r="J28" s="6">
        <f>VLOOKUP(D28,'Graduates By Center'!$A$2:$E$120,4, FALSE)</f>
        <v>50</v>
      </c>
      <c r="K28" s="6">
        <f>VLOOKUP(D28,'Graduates By Center'!$A$2:$E$120,5, FALSE)</f>
        <v>32</v>
      </c>
      <c r="L28" s="6">
        <f>VLOOKUP(D28,'Grad Rates from Sep Analysis'!B:H,6,FALSE)</f>
        <v>134</v>
      </c>
      <c r="M28" s="5">
        <f t="shared" si="5"/>
        <v>0.37313432835820898</v>
      </c>
      <c r="N28" s="5">
        <f t="shared" si="6"/>
        <v>0.23880597014925373</v>
      </c>
      <c r="O28" s="8">
        <f t="shared" si="1"/>
        <v>233346.8242676027</v>
      </c>
      <c r="P28" s="8">
        <f t="shared" si="2"/>
        <v>364604.41291812924</v>
      </c>
      <c r="Q28" s="92">
        <v>170</v>
      </c>
      <c r="R28" s="92">
        <v>170</v>
      </c>
      <c r="S28" s="88">
        <v>120</v>
      </c>
      <c r="T28" s="91">
        <f t="shared" si="3"/>
        <v>0.70588235294117652</v>
      </c>
      <c r="U28" s="129">
        <v>57</v>
      </c>
    </row>
    <row r="29" spans="1:21" ht="14.5">
      <c r="A29" s="6" t="s">
        <v>9</v>
      </c>
      <c r="B29" s="6" t="s">
        <v>82</v>
      </c>
      <c r="C29" s="6" t="s">
        <v>245</v>
      </c>
      <c r="D29" s="6" t="s">
        <v>102</v>
      </c>
      <c r="E29" s="6">
        <f>VLOOKUP(D29,'PY23 Students Served'!A:C,3,FALSE)</f>
        <v>173</v>
      </c>
      <c r="F29" s="13">
        <f t="shared" si="4"/>
        <v>9072798.3498432972</v>
      </c>
      <c r="G29" s="13">
        <v>6543663.8137112111</v>
      </c>
      <c r="H29" s="9">
        <f t="shared" si="0"/>
        <v>52443.9210973601</v>
      </c>
      <c r="I29" s="8">
        <f>VLOOKUP(D29,'WIOA Performance Data'!$C$1:$AQ$122,24,FALSE)*4</f>
        <v>17988</v>
      </c>
      <c r="J29" s="6">
        <f>VLOOKUP(D29,'Graduates By Center'!$A$2:$E$120,4, FALSE)</f>
        <v>39</v>
      </c>
      <c r="K29" s="6">
        <f>VLOOKUP(D29,'Graduates By Center'!$A$2:$E$120,5, FALSE)</f>
        <v>33</v>
      </c>
      <c r="L29" s="6">
        <f>VLOOKUP(D29,'Grad Rates from Sep Analysis'!B:H,6,FALSE)</f>
        <v>116</v>
      </c>
      <c r="M29" s="5">
        <f t="shared" si="5"/>
        <v>0.33620689655172414</v>
      </c>
      <c r="N29" s="5">
        <f t="shared" si="6"/>
        <v>0.28448275862068967</v>
      </c>
      <c r="O29" s="8">
        <f t="shared" si="1"/>
        <v>232635.8551241871</v>
      </c>
      <c r="P29" s="8">
        <f t="shared" si="2"/>
        <v>274933.28332858474</v>
      </c>
      <c r="Q29" s="92">
        <v>120</v>
      </c>
      <c r="R29" s="92">
        <v>120</v>
      </c>
      <c r="S29" s="88">
        <v>70</v>
      </c>
      <c r="T29" s="91">
        <f t="shared" si="3"/>
        <v>0.58333333333333337</v>
      </c>
      <c r="U29" s="129">
        <v>131</v>
      </c>
    </row>
    <row r="30" spans="1:21" ht="14.5">
      <c r="A30" s="6" t="s">
        <v>17</v>
      </c>
      <c r="B30" s="6" t="s">
        <v>99</v>
      </c>
      <c r="C30" s="6" t="s">
        <v>181</v>
      </c>
      <c r="D30" s="6" t="s">
        <v>100</v>
      </c>
      <c r="E30" s="6">
        <f>VLOOKUP(D30,'PY23 Students Served'!A:C,3,FALSE)</f>
        <v>272</v>
      </c>
      <c r="F30" s="13">
        <f t="shared" si="4"/>
        <v>15648873.824643359</v>
      </c>
      <c r="G30" s="13">
        <v>11286591.570000002</v>
      </c>
      <c r="H30" s="9">
        <f t="shared" si="0"/>
        <v>57532.624355306463</v>
      </c>
      <c r="I30" s="8">
        <f>VLOOKUP(D30,'WIOA Performance Data'!$C$1:$AQ$122,24,FALSE)*4</f>
        <v>16784.2</v>
      </c>
      <c r="J30" s="6">
        <f>VLOOKUP(D30,'Graduates By Center'!$A$2:$E$120,4, FALSE)</f>
        <v>68</v>
      </c>
      <c r="K30" s="6">
        <f>VLOOKUP(D30,'Graduates By Center'!$A$2:$E$120,5, FALSE)</f>
        <v>49</v>
      </c>
      <c r="L30" s="6">
        <f>VLOOKUP(D30,'Grad Rates from Sep Analysis'!B:H,6,FALSE)</f>
        <v>216</v>
      </c>
      <c r="M30" s="5">
        <f t="shared" si="5"/>
        <v>0.31481481481481483</v>
      </c>
      <c r="N30" s="5">
        <f t="shared" si="6"/>
        <v>0.22685185185185186</v>
      </c>
      <c r="O30" s="8">
        <f t="shared" si="1"/>
        <v>230130.49742122585</v>
      </c>
      <c r="P30" s="8">
        <f t="shared" si="2"/>
        <v>319364.77193149709</v>
      </c>
      <c r="Q30" s="92">
        <v>327</v>
      </c>
      <c r="R30" s="92">
        <v>327</v>
      </c>
      <c r="S30" s="88">
        <v>187</v>
      </c>
      <c r="T30" s="91">
        <f t="shared" si="3"/>
        <v>0.5718654434250765</v>
      </c>
      <c r="U30" s="129">
        <v>139</v>
      </c>
    </row>
    <row r="31" spans="1:21" ht="14.5">
      <c r="A31" s="6" t="s">
        <v>6</v>
      </c>
      <c r="B31" s="6" t="s">
        <v>24</v>
      </c>
      <c r="C31" s="6" t="s">
        <v>248</v>
      </c>
      <c r="D31" s="6" t="s">
        <v>54</v>
      </c>
      <c r="E31" s="6">
        <f>VLOOKUP(D31,'PY23 Students Served'!A:C,3,FALSE)</f>
        <v>194</v>
      </c>
      <c r="F31" s="13">
        <f t="shared" si="4"/>
        <v>9709125.9106830005</v>
      </c>
      <c r="G31" s="13">
        <v>7002608.6147499988</v>
      </c>
      <c r="H31" s="9">
        <f t="shared" si="0"/>
        <v>50047.040776716494</v>
      </c>
      <c r="I31" s="8">
        <f>VLOOKUP(D31,'WIOA Performance Data'!$C$1:$AQ$122,24,FALSE)*4</f>
        <v>15732.08</v>
      </c>
      <c r="J31" s="6">
        <f>VLOOKUP(D31,'Graduates By Center'!$A$2:$E$120,4, FALSE)</f>
        <v>43</v>
      </c>
      <c r="K31" s="6">
        <f>VLOOKUP(D31,'Graduates By Center'!$A$2:$E$120,5, FALSE)</f>
        <v>37</v>
      </c>
      <c r="L31" s="6">
        <f>VLOOKUP(D31,'Grad Rates from Sep Analysis'!B:H,6,FALSE)</f>
        <v>123</v>
      </c>
      <c r="M31" s="5">
        <f t="shared" si="5"/>
        <v>0.34959349593495936</v>
      </c>
      <c r="N31" s="5">
        <f t="shared" si="6"/>
        <v>0.30081300813008133</v>
      </c>
      <c r="O31" s="8">
        <f t="shared" si="1"/>
        <v>225793.62582983723</v>
      </c>
      <c r="P31" s="8">
        <f t="shared" si="2"/>
        <v>262408.80839683785</v>
      </c>
      <c r="Q31" s="92">
        <v>144</v>
      </c>
      <c r="R31" s="92">
        <v>144</v>
      </c>
      <c r="S31" s="88">
        <v>79</v>
      </c>
      <c r="T31" s="91">
        <f t="shared" si="3"/>
        <v>0.54861111111111116</v>
      </c>
      <c r="U31" s="129">
        <v>61</v>
      </c>
    </row>
    <row r="32" spans="1:21" ht="14.5">
      <c r="A32" s="119" t="s">
        <v>3</v>
      </c>
      <c r="B32" s="119" t="s">
        <v>4</v>
      </c>
      <c r="C32" s="119" t="s">
        <v>275</v>
      </c>
      <c r="D32" s="119" t="s">
        <v>120</v>
      </c>
      <c r="E32" s="119">
        <f>VLOOKUP(D32,'PY23 Students Served'!A:C,3,FALSE)</f>
        <v>317</v>
      </c>
      <c r="F32" s="13">
        <f t="shared" si="4"/>
        <v>16922420.103284352</v>
      </c>
      <c r="G32" s="120">
        <v>12205123.909999995</v>
      </c>
      <c r="H32" s="121">
        <f t="shared" si="0"/>
        <v>53383.028716985333</v>
      </c>
      <c r="I32" s="122">
        <f>VLOOKUP(D32,'WIOA Performance Data'!$C$1:$AQ$122,24,FALSE)*4</f>
        <v>19800</v>
      </c>
      <c r="J32" s="6">
        <f>VLOOKUP(D32,'Graduates By Center'!$A$2:$E$120,4, FALSE)</f>
        <v>75</v>
      </c>
      <c r="K32" s="6">
        <f>VLOOKUP(D32,'Graduates By Center'!$A$2:$E$120,5, FALSE)</f>
        <v>215</v>
      </c>
      <c r="L32" s="6">
        <f>VLOOKUP(D32,'Grad Rates from Sep Analysis'!B:H,6,FALSE)</f>
        <v>240</v>
      </c>
      <c r="M32" s="123">
        <f t="shared" si="5"/>
        <v>0.3125</v>
      </c>
      <c r="N32" s="123">
        <f t="shared" si="6"/>
        <v>0.89583333333333337</v>
      </c>
      <c r="O32" s="122">
        <f t="shared" si="1"/>
        <v>225632.26804379135</v>
      </c>
      <c r="P32" s="122">
        <f t="shared" si="2"/>
        <v>78708.930712950474</v>
      </c>
      <c r="Q32" s="124">
        <v>300</v>
      </c>
      <c r="R32" s="124">
        <v>300</v>
      </c>
      <c r="S32" s="126">
        <v>208</v>
      </c>
      <c r="T32" s="125">
        <f t="shared" si="3"/>
        <v>0.69333333333333336</v>
      </c>
      <c r="U32" s="129">
        <v>140</v>
      </c>
    </row>
    <row r="33" spans="1:21" ht="14.5">
      <c r="A33" s="6" t="s">
        <v>3</v>
      </c>
      <c r="B33" s="6" t="s">
        <v>12</v>
      </c>
      <c r="C33" s="6" t="s">
        <v>224</v>
      </c>
      <c r="D33" s="6" t="s">
        <v>98</v>
      </c>
      <c r="E33" s="6">
        <f>VLOOKUP(D33,'PY23 Students Served'!A:C,3,FALSE)</f>
        <v>323</v>
      </c>
      <c r="F33" s="13">
        <f t="shared" si="4"/>
        <v>18267809.638042219</v>
      </c>
      <c r="G33" s="13">
        <v>13175472.469999997</v>
      </c>
      <c r="H33" s="9">
        <f t="shared" si="0"/>
        <v>56556.686185889223</v>
      </c>
      <c r="I33" s="8">
        <f>VLOOKUP(D33,'WIOA Performance Data'!$C$1:$AQ$122,24,FALSE)*4</f>
        <v>17325.919999999998</v>
      </c>
      <c r="J33" s="6">
        <f>VLOOKUP(D33,'Graduates By Center'!$A$2:$E$120,4, FALSE)</f>
        <v>81</v>
      </c>
      <c r="K33" s="6">
        <f>VLOOKUP(D33,'Graduates By Center'!$A$2:$E$120,5, FALSE)</f>
        <v>48</v>
      </c>
      <c r="L33" s="6">
        <f>VLOOKUP(D33,'Grad Rates from Sep Analysis'!B:H,6,FALSE)</f>
        <v>291</v>
      </c>
      <c r="M33" s="5">
        <f t="shared" si="5"/>
        <v>0.27835051546391754</v>
      </c>
      <c r="N33" s="5">
        <f t="shared" si="6"/>
        <v>0.16494845360824742</v>
      </c>
      <c r="O33" s="8">
        <f t="shared" si="1"/>
        <v>225528.51404990393</v>
      </c>
      <c r="P33" s="8">
        <f t="shared" si="2"/>
        <v>380579.3674592129</v>
      </c>
      <c r="Q33" s="92">
        <v>266</v>
      </c>
      <c r="R33" s="92">
        <v>266</v>
      </c>
      <c r="S33" s="88">
        <v>227</v>
      </c>
      <c r="T33" s="91">
        <f t="shared" si="3"/>
        <v>0.85338345864661658</v>
      </c>
      <c r="U33" s="129">
        <v>184</v>
      </c>
    </row>
    <row r="34" spans="1:21" ht="14.5">
      <c r="A34" s="6" t="s">
        <v>31</v>
      </c>
      <c r="B34" s="6" t="s">
        <v>32</v>
      </c>
      <c r="C34" s="6" t="s">
        <v>183</v>
      </c>
      <c r="D34" s="6" t="s">
        <v>33</v>
      </c>
      <c r="E34" s="6">
        <f>VLOOKUP(D34,'PY23 Students Served'!A:C,3,FALSE)</f>
        <v>166</v>
      </c>
      <c r="F34" s="13">
        <f t="shared" si="4"/>
        <v>9899188.6132611483</v>
      </c>
      <c r="G34" s="13">
        <v>7139689.4117918806</v>
      </c>
      <c r="H34" s="9">
        <f t="shared" si="0"/>
        <v>59633.66634494668</v>
      </c>
      <c r="I34" s="8">
        <f>VLOOKUP(D34,'WIOA Performance Data'!$C$1:$AQ$122,24,FALSE)*4</f>
        <v>13011.88</v>
      </c>
      <c r="J34" s="6">
        <f>VLOOKUP(D34,'Graduates By Center'!$A$2:$E$120,4, FALSE)</f>
        <v>44</v>
      </c>
      <c r="K34" s="6">
        <f>VLOOKUP(D34,'Graduates By Center'!$A$2:$E$120,5, FALSE)</f>
        <v>43</v>
      </c>
      <c r="L34" s="6">
        <f>VLOOKUP(D34,'Grad Rates from Sep Analysis'!B:H,6,FALSE)</f>
        <v>134</v>
      </c>
      <c r="M34" s="5">
        <f t="shared" si="5"/>
        <v>0.32835820895522388</v>
      </c>
      <c r="N34" s="5">
        <f t="shared" si="6"/>
        <v>0.32089552238805968</v>
      </c>
      <c r="O34" s="8">
        <f t="shared" si="1"/>
        <v>224981.55939229883</v>
      </c>
      <c r="P34" s="8">
        <f t="shared" si="2"/>
        <v>230213.68868049182</v>
      </c>
      <c r="Q34" s="92">
        <v>160</v>
      </c>
      <c r="R34" s="92">
        <v>160</v>
      </c>
      <c r="S34" s="88">
        <v>110</v>
      </c>
      <c r="T34" s="91">
        <f t="shared" si="3"/>
        <v>0.6875</v>
      </c>
      <c r="U34" s="129">
        <v>52</v>
      </c>
    </row>
    <row r="35" spans="1:21" ht="14.5">
      <c r="A35" s="6" t="s">
        <v>6</v>
      </c>
      <c r="B35" s="6" t="s">
        <v>7</v>
      </c>
      <c r="C35" s="6" t="s">
        <v>201</v>
      </c>
      <c r="D35" s="6" t="s">
        <v>61</v>
      </c>
      <c r="E35" s="6">
        <f>VLOOKUP(D35,'PY23 Students Served'!A:C,3,FALSE)</f>
        <v>236</v>
      </c>
      <c r="F35" s="13">
        <f t="shared" si="4"/>
        <v>16475450.88017679</v>
      </c>
      <c r="G35" s="13">
        <v>11882751.890000004</v>
      </c>
      <c r="H35" s="9">
        <f t="shared" si="0"/>
        <v>69811.232543121994</v>
      </c>
      <c r="I35" s="8">
        <f>VLOOKUP(D35,'WIOA Performance Data'!$C$1:$AQ$122,24,FALSE)*4</f>
        <v>10890.6</v>
      </c>
      <c r="J35" s="6">
        <f>VLOOKUP(D35,'Graduates By Center'!$A$2:$E$120,4, FALSE)</f>
        <v>74</v>
      </c>
      <c r="K35" s="6">
        <f>VLOOKUP(D35,'Graduates By Center'!$A$2:$E$120,5, FALSE)</f>
        <v>62</v>
      </c>
      <c r="L35" s="6">
        <f>VLOOKUP(D35,'Grad Rates from Sep Analysis'!B:H,6,FALSE)</f>
        <v>191</v>
      </c>
      <c r="M35" s="5">
        <f t="shared" si="5"/>
        <v>0.38743455497382201</v>
      </c>
      <c r="N35" s="5">
        <f t="shared" si="6"/>
        <v>0.32460732984293195</v>
      </c>
      <c r="O35" s="8">
        <f t="shared" si="1"/>
        <v>222641.22811049718</v>
      </c>
      <c r="P35" s="8">
        <f t="shared" si="2"/>
        <v>265733.07871252886</v>
      </c>
      <c r="Q35" s="92">
        <v>346</v>
      </c>
      <c r="R35" s="92">
        <v>346</v>
      </c>
      <c r="S35" s="88">
        <v>135</v>
      </c>
      <c r="T35" s="91">
        <f t="shared" si="3"/>
        <v>0.39017341040462428</v>
      </c>
      <c r="U35" s="129">
        <v>110</v>
      </c>
    </row>
    <row r="36" spans="1:21" ht="14.5">
      <c r="A36" s="6" t="s">
        <v>17</v>
      </c>
      <c r="B36" s="6" t="s">
        <v>68</v>
      </c>
      <c r="C36" s="6" t="s">
        <v>267</v>
      </c>
      <c r="D36" s="6" t="s">
        <v>69</v>
      </c>
      <c r="E36" s="6">
        <f>VLOOKUP(D36,'PY23 Students Served'!A:C,3,FALSE)</f>
        <v>208</v>
      </c>
      <c r="F36" s="13">
        <f t="shared" si="4"/>
        <v>10653493.662397904</v>
      </c>
      <c r="G36" s="13">
        <v>7683724.2800000003</v>
      </c>
      <c r="H36" s="9">
        <f t="shared" ref="H36:H67" si="7">F36/E36</f>
        <v>51218.719530759154</v>
      </c>
      <c r="I36" s="8">
        <f>VLOOKUP(D36,'WIOA Performance Data'!$C$1:$AQ$122,24,FALSE)*4</f>
        <v>14665</v>
      </c>
      <c r="J36" s="6">
        <f>VLOOKUP(D36,'Graduates By Center'!$A$2:$E$120,4, FALSE)</f>
        <v>48</v>
      </c>
      <c r="K36" s="6">
        <f>VLOOKUP(D36,'Graduates By Center'!$A$2:$E$120,5, FALSE)</f>
        <v>35</v>
      </c>
      <c r="L36" s="6">
        <f>VLOOKUP(D36,'Grad Rates from Sep Analysis'!B:H,6,FALSE)</f>
        <v>175</v>
      </c>
      <c r="M36" s="5">
        <f t="shared" si="5"/>
        <v>0.2742857142857143</v>
      </c>
      <c r="N36" s="5">
        <f t="shared" si="6"/>
        <v>0.2</v>
      </c>
      <c r="O36" s="8">
        <f t="shared" ref="O36:O67" si="8">F36/J36</f>
        <v>221947.78463328967</v>
      </c>
      <c r="P36" s="8">
        <f t="shared" ref="P36:P67" si="9">F36/K36</f>
        <v>304385.53321136872</v>
      </c>
      <c r="Q36" s="92">
        <v>197</v>
      </c>
      <c r="R36" s="92">
        <v>197</v>
      </c>
      <c r="S36" s="88">
        <v>128</v>
      </c>
      <c r="T36" s="91">
        <f t="shared" ref="T36:T67" si="10">S36/R36</f>
        <v>0.64974619289340096</v>
      </c>
      <c r="U36" s="129">
        <v>87</v>
      </c>
    </row>
    <row r="37" spans="1:21" ht="14.5">
      <c r="A37" s="6" t="s">
        <v>3</v>
      </c>
      <c r="B37" s="6" t="s">
        <v>110</v>
      </c>
      <c r="C37" s="6" t="s">
        <v>261</v>
      </c>
      <c r="D37" s="6" t="s">
        <v>163</v>
      </c>
      <c r="E37" s="6">
        <f>VLOOKUP(D37,'PY23 Students Served'!A:C,3,FALSE)</f>
        <v>192</v>
      </c>
      <c r="F37" s="13">
        <f t="shared" si="4"/>
        <v>17494692.439799339</v>
      </c>
      <c r="G37" s="13">
        <v>12617869.529999999</v>
      </c>
      <c r="H37" s="9">
        <f t="shared" si="7"/>
        <v>91118.18979062156</v>
      </c>
      <c r="I37" s="8">
        <f>VLOOKUP(D37,'WIOA Performance Data'!$C$1:$AQ$122,24,FALSE)*4</f>
        <v>15127.64</v>
      </c>
      <c r="J37" s="6">
        <f>VLOOKUP(D37,'Graduates By Center'!$A$2:$E$120,4, FALSE)</f>
        <v>79</v>
      </c>
      <c r="K37" s="6">
        <f>VLOOKUP(D37,'Graduates By Center'!$A$2:$E$120,5, FALSE)</f>
        <v>67</v>
      </c>
      <c r="L37" s="6">
        <f>VLOOKUP(D37,'Grad Rates from Sep Analysis'!B:H,6,FALSE)</f>
        <v>162</v>
      </c>
      <c r="M37" s="5">
        <f t="shared" ref="M37:M68" si="11">J37/L37</f>
        <v>0.48765432098765432</v>
      </c>
      <c r="N37" s="5">
        <f t="shared" si="6"/>
        <v>0.41358024691358025</v>
      </c>
      <c r="O37" s="8">
        <f t="shared" si="8"/>
        <v>221451.80303543466</v>
      </c>
      <c r="P37" s="8">
        <f t="shared" si="9"/>
        <v>261114.81253431848</v>
      </c>
      <c r="Q37" s="92">
        <v>273</v>
      </c>
      <c r="R37" s="92">
        <v>273</v>
      </c>
      <c r="S37" s="88">
        <v>150</v>
      </c>
      <c r="T37" s="91">
        <f t="shared" si="10"/>
        <v>0.5494505494505495</v>
      </c>
      <c r="U37" s="129">
        <v>70</v>
      </c>
    </row>
    <row r="38" spans="1:21" ht="14.5">
      <c r="A38" s="119" t="s">
        <v>9</v>
      </c>
      <c r="B38" s="119" t="s">
        <v>82</v>
      </c>
      <c r="C38" s="119" t="s">
        <v>276</v>
      </c>
      <c r="D38" s="119" t="s">
        <v>145</v>
      </c>
      <c r="E38" s="119">
        <f>VLOOKUP(D38,'PY23 Students Served'!A:C,3,FALSE)</f>
        <v>148</v>
      </c>
      <c r="F38" s="13">
        <f t="shared" si="4"/>
        <v>10172163.540783335</v>
      </c>
      <c r="G38" s="120">
        <v>7336569.8103635311</v>
      </c>
      <c r="H38" s="121">
        <f t="shared" si="7"/>
        <v>68730.834735022538</v>
      </c>
      <c r="I38" s="122">
        <f>VLOOKUP(D38,'WIOA Performance Data'!$C$1:$AQ$122,24,FALSE)*4</f>
        <v>17529.560000000001</v>
      </c>
      <c r="J38" s="6">
        <f>VLOOKUP(D38,'Graduates By Center'!$A$2:$E$120,4, FALSE)</f>
        <v>47</v>
      </c>
      <c r="K38" s="6">
        <f>VLOOKUP(D38,'Graduates By Center'!$A$2:$E$120,5, FALSE)</f>
        <v>101</v>
      </c>
      <c r="L38" s="6">
        <f>VLOOKUP(D38,'Grad Rates from Sep Analysis'!B:H,6,FALSE)</f>
        <v>131</v>
      </c>
      <c r="M38" s="123">
        <f t="shared" si="11"/>
        <v>0.35877862595419846</v>
      </c>
      <c r="N38" s="123">
        <f t="shared" ref="N38:N69" si="12">K38/L38</f>
        <v>0.77099236641221369</v>
      </c>
      <c r="O38" s="122">
        <f t="shared" si="8"/>
        <v>216429.01150602839</v>
      </c>
      <c r="P38" s="122">
        <f t="shared" si="9"/>
        <v>100714.49050280529</v>
      </c>
      <c r="Q38" s="124">
        <v>136</v>
      </c>
      <c r="R38" s="124">
        <v>136</v>
      </c>
      <c r="S38" s="126">
        <v>69</v>
      </c>
      <c r="T38" s="125">
        <f t="shared" si="10"/>
        <v>0.50735294117647056</v>
      </c>
      <c r="U38" s="129">
        <v>57</v>
      </c>
    </row>
    <row r="39" spans="1:21" ht="14.5">
      <c r="A39" s="6" t="s">
        <v>3</v>
      </c>
      <c r="B39" s="6" t="s">
        <v>110</v>
      </c>
      <c r="C39" s="6" t="s">
        <v>243</v>
      </c>
      <c r="D39" s="6" t="s">
        <v>111</v>
      </c>
      <c r="E39" s="6">
        <f>VLOOKUP(D39,'PY23 Students Served'!A:C,3,FALSE)</f>
        <v>242</v>
      </c>
      <c r="F39" s="13">
        <f t="shared" si="4"/>
        <v>14455133.437459689</v>
      </c>
      <c r="G39" s="13">
        <v>10425618.420000002</v>
      </c>
      <c r="H39" s="9">
        <f t="shared" si="7"/>
        <v>59731.956353139212</v>
      </c>
      <c r="I39" s="8">
        <f>VLOOKUP(D39,'WIOA Performance Data'!$C$1:$AQ$122,24,FALSE)*4</f>
        <v>19821.919999999998</v>
      </c>
      <c r="J39" s="6">
        <f>VLOOKUP(D39,'Graduates By Center'!$A$2:$E$120,4, FALSE)</f>
        <v>67</v>
      </c>
      <c r="K39" s="6">
        <f>VLOOKUP(D39,'Graduates By Center'!$A$2:$E$120,5, FALSE)</f>
        <v>59</v>
      </c>
      <c r="L39" s="6">
        <f>VLOOKUP(D39,'Grad Rates from Sep Analysis'!B:H,6,FALSE)</f>
        <v>175</v>
      </c>
      <c r="M39" s="5">
        <f t="shared" si="11"/>
        <v>0.38285714285714284</v>
      </c>
      <c r="N39" s="5">
        <f t="shared" si="12"/>
        <v>0.33714285714285713</v>
      </c>
      <c r="O39" s="8">
        <f t="shared" si="8"/>
        <v>215748.26026059236</v>
      </c>
      <c r="P39" s="8">
        <f t="shared" si="9"/>
        <v>245002.26165185912</v>
      </c>
      <c r="Q39" s="92">
        <v>256</v>
      </c>
      <c r="R39" s="92">
        <v>256</v>
      </c>
      <c r="S39" s="88">
        <v>179</v>
      </c>
      <c r="T39" s="91">
        <f t="shared" si="10"/>
        <v>0.69921875</v>
      </c>
      <c r="U39" s="129">
        <v>91</v>
      </c>
    </row>
    <row r="40" spans="1:21" ht="14.5">
      <c r="A40" s="6" t="s">
        <v>17</v>
      </c>
      <c r="B40" s="6" t="s">
        <v>146</v>
      </c>
      <c r="C40" s="6" t="s">
        <v>202</v>
      </c>
      <c r="D40" s="6" t="s">
        <v>147</v>
      </c>
      <c r="E40" s="6">
        <f>VLOOKUP(D40,'PY23 Students Served'!A:C,3,FALSE)</f>
        <v>131</v>
      </c>
      <c r="F40" s="13">
        <f t="shared" si="4"/>
        <v>10495343.064141581</v>
      </c>
      <c r="G40" s="13">
        <v>7569659.7646187497</v>
      </c>
      <c r="H40" s="9">
        <f t="shared" si="7"/>
        <v>80117.122627034973</v>
      </c>
      <c r="I40" s="8">
        <f>VLOOKUP(D40,'WIOA Performance Data'!$C$1:$AQ$122,24,FALSE)*4</f>
        <v>22004.44</v>
      </c>
      <c r="J40" s="6">
        <f>VLOOKUP(D40,'Graduates By Center'!$A$2:$E$120,4, FALSE)</f>
        <v>49</v>
      </c>
      <c r="K40" s="6">
        <f>VLOOKUP(D40,'Graduates By Center'!$A$2:$E$120,5, FALSE)</f>
        <v>44</v>
      </c>
      <c r="L40" s="6">
        <f>VLOOKUP(D40,'Grad Rates from Sep Analysis'!B:H,6,FALSE)</f>
        <v>109</v>
      </c>
      <c r="M40" s="5">
        <f t="shared" si="11"/>
        <v>0.44954128440366975</v>
      </c>
      <c r="N40" s="5">
        <f t="shared" si="12"/>
        <v>0.40366972477064222</v>
      </c>
      <c r="O40" s="8">
        <f t="shared" si="8"/>
        <v>214190.67477839961</v>
      </c>
      <c r="P40" s="8">
        <f t="shared" si="9"/>
        <v>238530.52418503593</v>
      </c>
      <c r="Q40" s="92">
        <v>220</v>
      </c>
      <c r="R40" s="92">
        <v>220</v>
      </c>
      <c r="S40" s="88">
        <v>92</v>
      </c>
      <c r="T40" s="91">
        <f t="shared" si="10"/>
        <v>0.41818181818181815</v>
      </c>
      <c r="U40" s="129">
        <v>54</v>
      </c>
    </row>
    <row r="41" spans="1:21" ht="14.5">
      <c r="A41" s="6" t="s">
        <v>3</v>
      </c>
      <c r="B41" s="6" t="s">
        <v>12</v>
      </c>
      <c r="C41" s="6" t="s">
        <v>234</v>
      </c>
      <c r="D41" s="6" t="s">
        <v>81</v>
      </c>
      <c r="E41" s="6">
        <f>VLOOKUP(D41,'PY23 Students Served'!A:C,3,FALSE)</f>
        <v>247</v>
      </c>
      <c r="F41" s="13">
        <f t="shared" si="4"/>
        <v>12281990.123519564</v>
      </c>
      <c r="G41" s="13">
        <v>8858260.8399999943</v>
      </c>
      <c r="H41" s="9">
        <f t="shared" si="7"/>
        <v>49724.65637052455</v>
      </c>
      <c r="I41" s="8">
        <f>VLOOKUP(D41,'WIOA Performance Data'!$C$1:$AQ$122,24,FALSE)*4</f>
        <v>16650.96</v>
      </c>
      <c r="J41" s="6">
        <f>VLOOKUP(D41,'Graduates By Center'!$A$2:$E$120,4, FALSE)</f>
        <v>58</v>
      </c>
      <c r="K41" s="6">
        <f>VLOOKUP(D41,'Graduates By Center'!$A$2:$E$120,5, FALSE)</f>
        <v>56</v>
      </c>
      <c r="L41" s="6">
        <f>VLOOKUP(D41,'Grad Rates from Sep Analysis'!B:H,6,FALSE)</f>
        <v>197</v>
      </c>
      <c r="M41" s="5">
        <f t="shared" si="11"/>
        <v>0.29441624365482233</v>
      </c>
      <c r="N41" s="5">
        <f t="shared" si="12"/>
        <v>0.28426395939086296</v>
      </c>
      <c r="O41" s="8">
        <f t="shared" si="8"/>
        <v>211758.45040550973</v>
      </c>
      <c r="P41" s="8">
        <f t="shared" si="9"/>
        <v>219321.25220570649</v>
      </c>
      <c r="Q41" s="92">
        <v>225</v>
      </c>
      <c r="R41" s="92">
        <v>225</v>
      </c>
      <c r="S41" s="88">
        <v>111</v>
      </c>
      <c r="T41" s="91">
        <f t="shared" si="10"/>
        <v>0.49333333333333335</v>
      </c>
      <c r="U41" s="129">
        <v>121</v>
      </c>
    </row>
    <row r="42" spans="1:21" ht="14.5">
      <c r="A42" s="6" t="s">
        <v>31</v>
      </c>
      <c r="B42" s="6" t="s">
        <v>58</v>
      </c>
      <c r="C42" s="6" t="s">
        <v>203</v>
      </c>
      <c r="D42" s="6" t="s">
        <v>127</v>
      </c>
      <c r="E42" s="6">
        <f>VLOOKUP(D42,'PY23 Students Served'!A:C,3,FALSE)</f>
        <v>239</v>
      </c>
      <c r="F42" s="13">
        <f t="shared" si="4"/>
        <v>11694283.501346752</v>
      </c>
      <c r="G42" s="13">
        <v>8434383.397969434</v>
      </c>
      <c r="H42" s="9">
        <f t="shared" si="7"/>
        <v>48930.056490990595</v>
      </c>
      <c r="I42" s="8">
        <f>VLOOKUP(D42,'WIOA Performance Data'!$C$1:$AQ$122,24,FALSE)*4</f>
        <v>22611.16</v>
      </c>
      <c r="J42" s="6">
        <f>VLOOKUP(D42,'Graduates By Center'!$A$2:$E$120,4, FALSE)</f>
        <v>56</v>
      </c>
      <c r="K42" s="6">
        <f>VLOOKUP(D42,'Graduates By Center'!$A$2:$E$120,5, FALSE)</f>
        <v>45</v>
      </c>
      <c r="L42" s="6">
        <f>VLOOKUP(D42,'Grad Rates from Sep Analysis'!B:H,6,FALSE)</f>
        <v>162</v>
      </c>
      <c r="M42" s="5">
        <f t="shared" si="11"/>
        <v>0.34567901234567899</v>
      </c>
      <c r="N42" s="5">
        <f t="shared" si="12"/>
        <v>0.27777777777777779</v>
      </c>
      <c r="O42" s="8">
        <f t="shared" si="8"/>
        <v>208826.49109547772</v>
      </c>
      <c r="P42" s="8">
        <f t="shared" si="9"/>
        <v>259872.96669659449</v>
      </c>
      <c r="Q42" s="92">
        <v>236</v>
      </c>
      <c r="R42" s="92">
        <v>236</v>
      </c>
      <c r="S42" s="88">
        <v>132</v>
      </c>
      <c r="T42" s="91">
        <f t="shared" si="10"/>
        <v>0.55932203389830504</v>
      </c>
      <c r="U42" s="129">
        <v>70</v>
      </c>
    </row>
    <row r="43" spans="1:21" ht="14.5">
      <c r="A43" s="6" t="s">
        <v>31</v>
      </c>
      <c r="B43" s="6" t="s">
        <v>71</v>
      </c>
      <c r="C43" s="6" t="s">
        <v>233</v>
      </c>
      <c r="D43" s="6" t="s">
        <v>72</v>
      </c>
      <c r="E43" s="6">
        <f>VLOOKUP(D43,'PY23 Students Served'!A:C,3,FALSE)</f>
        <v>364</v>
      </c>
      <c r="F43" s="13">
        <f t="shared" si="4"/>
        <v>20452155.521953247</v>
      </c>
      <c r="G43" s="13">
        <v>14750909.790000005</v>
      </c>
      <c r="H43" s="9">
        <f t="shared" si="7"/>
        <v>56187.240444926501</v>
      </c>
      <c r="I43" s="8">
        <f>VLOOKUP(D43,'WIOA Performance Data'!$C$1:$AQ$122,24,FALSE)*4</f>
        <v>12028.04</v>
      </c>
      <c r="J43" s="6">
        <f>VLOOKUP(D43,'Graduates By Center'!$A$2:$E$120,4, FALSE)</f>
        <v>98</v>
      </c>
      <c r="K43" s="6">
        <f>VLOOKUP(D43,'Graduates By Center'!$A$2:$E$120,5, FALSE)</f>
        <v>94</v>
      </c>
      <c r="L43" s="6">
        <f>VLOOKUP(D43,'Grad Rates from Sep Analysis'!B:H,6,FALSE)</f>
        <v>267</v>
      </c>
      <c r="M43" s="5">
        <f t="shared" si="11"/>
        <v>0.36704119850187267</v>
      </c>
      <c r="N43" s="5">
        <f t="shared" si="12"/>
        <v>0.35205992509363299</v>
      </c>
      <c r="O43" s="8">
        <f t="shared" si="8"/>
        <v>208695.46450972703</v>
      </c>
      <c r="P43" s="8">
        <f t="shared" si="9"/>
        <v>217576.12257397073</v>
      </c>
      <c r="Q43" s="92">
        <v>340</v>
      </c>
      <c r="R43" s="92">
        <v>340</v>
      </c>
      <c r="S43" s="88">
        <v>239</v>
      </c>
      <c r="T43" s="91">
        <f t="shared" si="10"/>
        <v>0.70294117647058818</v>
      </c>
      <c r="U43" s="129">
        <v>120</v>
      </c>
    </row>
    <row r="44" spans="1:21" ht="14.5">
      <c r="A44" s="6" t="s">
        <v>14</v>
      </c>
      <c r="B44" s="6" t="s">
        <v>160</v>
      </c>
      <c r="C44" s="6" t="s">
        <v>198</v>
      </c>
      <c r="D44" s="6" t="s">
        <v>161</v>
      </c>
      <c r="E44" s="6">
        <f>VLOOKUP(D44,'PY23 Students Served'!A:C,3,FALSE)</f>
        <v>236</v>
      </c>
      <c r="F44" s="13">
        <f t="shared" si="4"/>
        <v>12519717.486433165</v>
      </c>
      <c r="G44" s="13">
        <v>9029719.2899999991</v>
      </c>
      <c r="H44" s="9">
        <f t="shared" si="7"/>
        <v>53049.650366242226</v>
      </c>
      <c r="I44" s="8">
        <f>VLOOKUP(D44,'WIOA Performance Data'!$C$1:$AQ$122,24,FALSE)*4</f>
        <v>10028.68</v>
      </c>
      <c r="J44" s="6">
        <f>VLOOKUP(D44,'Graduates By Center'!$A$2:$E$120,4, FALSE)</f>
        <v>60</v>
      </c>
      <c r="K44" s="6">
        <f>VLOOKUP(D44,'Graduates By Center'!$A$2:$E$120,5, FALSE)</f>
        <v>57</v>
      </c>
      <c r="L44" s="6">
        <f>VLOOKUP(D44,'Grad Rates from Sep Analysis'!B:H,6,FALSE)</f>
        <v>209</v>
      </c>
      <c r="M44" s="5">
        <f t="shared" si="11"/>
        <v>0.28708133971291866</v>
      </c>
      <c r="N44" s="5">
        <f t="shared" si="12"/>
        <v>0.27272727272727271</v>
      </c>
      <c r="O44" s="8">
        <f t="shared" si="8"/>
        <v>208661.95810721943</v>
      </c>
      <c r="P44" s="8">
        <f t="shared" si="9"/>
        <v>219644.16642865201</v>
      </c>
      <c r="Q44" s="92">
        <v>307</v>
      </c>
      <c r="R44" s="92">
        <v>307</v>
      </c>
      <c r="S44" s="88">
        <v>101</v>
      </c>
      <c r="T44" s="91">
        <f t="shared" si="10"/>
        <v>0.3289902280130293</v>
      </c>
      <c r="U44" s="129">
        <v>113</v>
      </c>
    </row>
    <row r="45" spans="1:21" ht="14.5">
      <c r="A45" s="119" t="s">
        <v>6</v>
      </c>
      <c r="B45" s="119" t="s">
        <v>24</v>
      </c>
      <c r="C45" s="119" t="s">
        <v>280</v>
      </c>
      <c r="D45" s="119" t="s">
        <v>25</v>
      </c>
      <c r="E45" s="119">
        <f>VLOOKUP(D45,'PY23 Students Served'!A:C,3,FALSE)</f>
        <v>354</v>
      </c>
      <c r="F45" s="13">
        <f t="shared" si="4"/>
        <v>23295421.823615775</v>
      </c>
      <c r="G45" s="120">
        <v>16801586.780000001</v>
      </c>
      <c r="H45" s="121">
        <f t="shared" si="7"/>
        <v>65806.276337897667</v>
      </c>
      <c r="I45" s="122">
        <f>VLOOKUP(D45,'WIOA Performance Data'!$C$1:$AQ$122,24,FALSE)*4</f>
        <v>13711.2</v>
      </c>
      <c r="J45" s="6">
        <f>VLOOKUP(D45,'Graduates By Center'!$A$2:$E$120,4, FALSE)</f>
        <v>114</v>
      </c>
      <c r="K45" s="6">
        <f>VLOOKUP(D45,'Graduates By Center'!$A$2:$E$120,5, FALSE)</f>
        <v>85</v>
      </c>
      <c r="L45" s="6">
        <f>VLOOKUP(D45,'Grad Rates from Sep Analysis'!B:H,6,FALSE)</f>
        <v>316</v>
      </c>
      <c r="M45" s="123">
        <f t="shared" si="11"/>
        <v>0.36075949367088606</v>
      </c>
      <c r="N45" s="123">
        <f t="shared" si="12"/>
        <v>0.26898734177215189</v>
      </c>
      <c r="O45" s="122">
        <f t="shared" si="8"/>
        <v>204345.80547031382</v>
      </c>
      <c r="P45" s="122">
        <f t="shared" si="9"/>
        <v>274063.78616018558</v>
      </c>
      <c r="Q45" s="124">
        <v>450</v>
      </c>
      <c r="R45" s="124">
        <v>450</v>
      </c>
      <c r="S45" s="126">
        <v>224</v>
      </c>
      <c r="T45" s="125">
        <f t="shared" si="10"/>
        <v>0.49777777777777776</v>
      </c>
      <c r="U45" s="129">
        <v>299</v>
      </c>
    </row>
    <row r="46" spans="1:21" ht="14.5">
      <c r="A46" s="6" t="s">
        <v>31</v>
      </c>
      <c r="B46" s="6" t="s">
        <v>58</v>
      </c>
      <c r="C46" s="6" t="s">
        <v>204</v>
      </c>
      <c r="D46" s="6" t="s">
        <v>136</v>
      </c>
      <c r="E46" s="6">
        <f>VLOOKUP(D46,'PY23 Students Served'!A:C,3,FALSE)</f>
        <v>125</v>
      </c>
      <c r="F46" s="13">
        <f t="shared" si="4"/>
        <v>10257849.785314653</v>
      </c>
      <c r="G46" s="13">
        <v>7398370.1453927001</v>
      </c>
      <c r="H46" s="9">
        <f t="shared" si="7"/>
        <v>82062.798282517222</v>
      </c>
      <c r="I46" s="8">
        <f>VLOOKUP(D46,'WIOA Performance Data'!$C$1:$AQ$122,24,FALSE)*4</f>
        <v>23076.560000000001</v>
      </c>
      <c r="J46" s="6">
        <f>VLOOKUP(D46,'Graduates By Center'!$A$2:$E$120,4, FALSE)</f>
        <v>51</v>
      </c>
      <c r="K46" s="6">
        <f>VLOOKUP(D46,'Graduates By Center'!$A$2:$E$120,5, FALSE)</f>
        <v>51</v>
      </c>
      <c r="L46" s="6">
        <f>VLOOKUP(D46,'Grad Rates from Sep Analysis'!B:H,6,FALSE)</f>
        <v>106</v>
      </c>
      <c r="M46" s="5">
        <f t="shared" si="11"/>
        <v>0.48113207547169812</v>
      </c>
      <c r="N46" s="5">
        <f t="shared" si="12"/>
        <v>0.48113207547169812</v>
      </c>
      <c r="O46" s="8">
        <f t="shared" si="8"/>
        <v>201134.30951597358</v>
      </c>
      <c r="P46" s="8">
        <f t="shared" si="9"/>
        <v>201134.30951597358</v>
      </c>
      <c r="Q46" s="92">
        <v>138</v>
      </c>
      <c r="R46" s="92">
        <v>138</v>
      </c>
      <c r="S46" s="88">
        <v>94</v>
      </c>
      <c r="T46" s="91">
        <f t="shared" si="10"/>
        <v>0.6811594202898551</v>
      </c>
      <c r="U46" s="129">
        <v>34</v>
      </c>
    </row>
    <row r="47" spans="1:21" ht="14.5">
      <c r="A47" s="6" t="s">
        <v>6</v>
      </c>
      <c r="B47" s="6" t="s">
        <v>107</v>
      </c>
      <c r="C47" s="6" t="s">
        <v>208</v>
      </c>
      <c r="D47" s="6" t="s">
        <v>108</v>
      </c>
      <c r="E47" s="6">
        <f>VLOOKUP(D47,'PY23 Students Served'!A:C,3,FALSE)</f>
        <v>231</v>
      </c>
      <c r="F47" s="13">
        <f t="shared" si="4"/>
        <v>13619129.351648342</v>
      </c>
      <c r="G47" s="13">
        <v>9822658.9499999974</v>
      </c>
      <c r="H47" s="9">
        <f t="shared" si="7"/>
        <v>58957.269920555591</v>
      </c>
      <c r="I47" s="8">
        <f>VLOOKUP(D47,'WIOA Performance Data'!$C$1:$AQ$122,24,FALSE)*4</f>
        <v>19032.439999999999</v>
      </c>
      <c r="J47" s="6">
        <f>VLOOKUP(D47,'Graduates By Center'!$A$2:$E$120,4, FALSE)</f>
        <v>68</v>
      </c>
      <c r="K47" s="6">
        <f>VLOOKUP(D47,'Graduates By Center'!$A$2:$E$120,5, FALSE)</f>
        <v>50</v>
      </c>
      <c r="L47" s="6">
        <f>VLOOKUP(D47,'Grad Rates from Sep Analysis'!B:H,6,FALSE)</f>
        <v>193</v>
      </c>
      <c r="M47" s="5">
        <f t="shared" si="11"/>
        <v>0.35233160621761656</v>
      </c>
      <c r="N47" s="5">
        <f t="shared" si="12"/>
        <v>0.25906735751295334</v>
      </c>
      <c r="O47" s="8">
        <f t="shared" si="8"/>
        <v>200281.31399482855</v>
      </c>
      <c r="P47" s="8">
        <f t="shared" si="9"/>
        <v>272382.58703296684</v>
      </c>
      <c r="Q47" s="92">
        <v>282</v>
      </c>
      <c r="R47" s="92">
        <v>282</v>
      </c>
      <c r="S47" s="88">
        <v>146</v>
      </c>
      <c r="T47" s="91">
        <f t="shared" si="10"/>
        <v>0.51773049645390068</v>
      </c>
      <c r="U47" s="129">
        <v>183</v>
      </c>
    </row>
    <row r="48" spans="1:21" ht="14.5">
      <c r="A48" s="6" t="s">
        <v>17</v>
      </c>
      <c r="B48" s="6" t="s">
        <v>73</v>
      </c>
      <c r="C48" s="6" t="s">
        <v>287</v>
      </c>
      <c r="D48" s="6" t="s">
        <v>74</v>
      </c>
      <c r="E48" s="6">
        <f>VLOOKUP(D48,'PY23 Students Served'!A:C,3,FALSE)</f>
        <v>155</v>
      </c>
      <c r="F48" s="13">
        <f t="shared" si="4"/>
        <v>11277484.470139636</v>
      </c>
      <c r="G48" s="13">
        <v>8133771.3229587497</v>
      </c>
      <c r="H48" s="9">
        <f t="shared" si="7"/>
        <v>72757.964323481516</v>
      </c>
      <c r="I48" s="8">
        <f>VLOOKUP(D48,'WIOA Performance Data'!$C$1:$AQ$122,24,FALSE)*4</f>
        <v>44136</v>
      </c>
      <c r="J48" s="6">
        <f>VLOOKUP(D48,'Graduates By Center'!$A$2:$E$120,4, FALSE)</f>
        <v>57</v>
      </c>
      <c r="K48" s="6">
        <f>VLOOKUP(D48,'Graduates By Center'!$A$2:$E$120,5, FALSE)</f>
        <v>46</v>
      </c>
      <c r="L48" s="6">
        <f>VLOOKUP(D48,'Grad Rates from Sep Analysis'!B:H,6,FALSE)</f>
        <v>123</v>
      </c>
      <c r="M48" s="5">
        <f t="shared" si="11"/>
        <v>0.46341463414634149</v>
      </c>
      <c r="N48" s="5">
        <f t="shared" si="12"/>
        <v>0.37398373983739835</v>
      </c>
      <c r="O48" s="8">
        <f t="shared" si="8"/>
        <v>197850.60473929186</v>
      </c>
      <c r="P48" s="8">
        <f t="shared" si="9"/>
        <v>245162.70587260078</v>
      </c>
      <c r="Q48" s="92">
        <v>210</v>
      </c>
      <c r="R48" s="92">
        <v>210</v>
      </c>
      <c r="S48" s="88">
        <v>100</v>
      </c>
      <c r="T48" s="91">
        <f t="shared" si="10"/>
        <v>0.47619047619047616</v>
      </c>
      <c r="U48" s="129">
        <v>46</v>
      </c>
    </row>
    <row r="49" spans="1:21" ht="14.5">
      <c r="A49" s="6" t="s">
        <v>14</v>
      </c>
      <c r="B49" s="6" t="s">
        <v>36</v>
      </c>
      <c r="C49" s="6" t="s">
        <v>251</v>
      </c>
      <c r="D49" s="6" t="s">
        <v>55</v>
      </c>
      <c r="E49" s="6">
        <f>VLOOKUP(D49,'PY23 Students Served'!A:C,3,FALSE)</f>
        <v>217</v>
      </c>
      <c r="F49" s="13">
        <f t="shared" si="4"/>
        <v>15193644.270502321</v>
      </c>
      <c r="G49" s="13">
        <v>10958261.869999997</v>
      </c>
      <c r="H49" s="9">
        <f t="shared" si="7"/>
        <v>70016.793873282586</v>
      </c>
      <c r="I49" s="8">
        <f>VLOOKUP(D49,'WIOA Performance Data'!$C$1:$AQ$122,24,FALSE)*4</f>
        <v>14331.28</v>
      </c>
      <c r="J49" s="6">
        <f>VLOOKUP(D49,'Graduates By Center'!$A$2:$E$120,4, FALSE)</f>
        <v>78</v>
      </c>
      <c r="K49" s="6">
        <f>VLOOKUP(D49,'Graduates By Center'!$A$2:$E$120,5, FALSE)</f>
        <v>61</v>
      </c>
      <c r="L49" s="6">
        <f>VLOOKUP(D49,'Grad Rates from Sep Analysis'!B:H,6,FALSE)</f>
        <v>189</v>
      </c>
      <c r="M49" s="5">
        <f t="shared" si="11"/>
        <v>0.41269841269841268</v>
      </c>
      <c r="N49" s="5">
        <f t="shared" si="12"/>
        <v>0.32275132275132273</v>
      </c>
      <c r="O49" s="8">
        <f t="shared" si="8"/>
        <v>194790.31116028616</v>
      </c>
      <c r="P49" s="8">
        <f t="shared" si="9"/>
        <v>249076.13558200526</v>
      </c>
      <c r="Q49" s="92">
        <v>130</v>
      </c>
      <c r="R49" s="92">
        <v>130</v>
      </c>
      <c r="S49" s="88">
        <v>133</v>
      </c>
      <c r="T49" s="91">
        <f t="shared" si="10"/>
        <v>1.023076923076923</v>
      </c>
      <c r="U49" s="129">
        <v>102</v>
      </c>
    </row>
    <row r="50" spans="1:21" ht="14.5">
      <c r="A50" s="6" t="s">
        <v>14</v>
      </c>
      <c r="B50" s="6" t="s">
        <v>40</v>
      </c>
      <c r="C50" s="6" t="s">
        <v>269</v>
      </c>
      <c r="D50" s="6" t="s">
        <v>41</v>
      </c>
      <c r="E50" s="6">
        <f>VLOOKUP(D50,'PY23 Students Served'!A:C,3,FALSE)</f>
        <v>300</v>
      </c>
      <c r="F50" s="13">
        <f t="shared" si="4"/>
        <v>17259358.698058393</v>
      </c>
      <c r="G50" s="13">
        <f>24896274.91/2</f>
        <v>12448137.455</v>
      </c>
      <c r="H50" s="9">
        <f t="shared" si="7"/>
        <v>57531.195660194644</v>
      </c>
      <c r="I50" s="8">
        <f>VLOOKUP(D50,'WIOA Performance Data'!$C$1:$AQ$122,24,FALSE)*4</f>
        <v>12612.64</v>
      </c>
      <c r="J50" s="6">
        <f>VLOOKUP(D50,'Graduates By Center'!$A$2:$E$120,4, FALSE)</f>
        <v>90</v>
      </c>
      <c r="K50" s="6">
        <f>VLOOKUP(D50,'Graduates By Center'!$A$2:$E$120,5, FALSE)</f>
        <v>59</v>
      </c>
      <c r="L50" s="6">
        <f>VLOOKUP(D50,'Grad Rates from Sep Analysis'!B:H,6,FALSE)</f>
        <v>264</v>
      </c>
      <c r="M50" s="5">
        <f t="shared" si="11"/>
        <v>0.34090909090909088</v>
      </c>
      <c r="N50" s="5">
        <f t="shared" si="12"/>
        <v>0.22348484848484848</v>
      </c>
      <c r="O50" s="8">
        <f t="shared" si="8"/>
        <v>191770.65220064882</v>
      </c>
      <c r="P50" s="8">
        <f t="shared" si="9"/>
        <v>292531.50335692189</v>
      </c>
      <c r="Q50" s="92">
        <v>264</v>
      </c>
      <c r="R50" s="92">
        <v>264</v>
      </c>
      <c r="S50" s="88">
        <v>162</v>
      </c>
      <c r="T50" s="91">
        <f t="shared" si="10"/>
        <v>0.61363636363636365</v>
      </c>
      <c r="U50" s="129">
        <v>182</v>
      </c>
    </row>
    <row r="51" spans="1:21" ht="14.5">
      <c r="A51" s="6" t="s">
        <v>3</v>
      </c>
      <c r="B51" s="6" t="s">
        <v>86</v>
      </c>
      <c r="C51" s="6" t="s">
        <v>252</v>
      </c>
      <c r="D51" s="6" t="s">
        <v>87</v>
      </c>
      <c r="E51" s="6">
        <f>VLOOKUP(D51,'PY23 Students Served'!A:C,3,FALSE)</f>
        <v>282</v>
      </c>
      <c r="F51" s="13">
        <f t="shared" si="4"/>
        <v>15900754.773018494</v>
      </c>
      <c r="G51" s="13">
        <v>11468258.149999999</v>
      </c>
      <c r="H51" s="9">
        <f t="shared" si="7"/>
        <v>56385.655223469839</v>
      </c>
      <c r="I51" s="8">
        <f>VLOOKUP(D51,'WIOA Performance Data'!$C$1:$AQ$122,24,FALSE)*4</f>
        <v>20490.64</v>
      </c>
      <c r="J51" s="6">
        <f>VLOOKUP(D51,'Graduates By Center'!$A$2:$E$120,4, FALSE)</f>
        <v>83</v>
      </c>
      <c r="K51" s="6">
        <f>VLOOKUP(D51,'Graduates By Center'!$A$2:$E$120,5, FALSE)</f>
        <v>64</v>
      </c>
      <c r="L51" s="6">
        <f>VLOOKUP(D51,'Grad Rates from Sep Analysis'!B:H,6,FALSE)</f>
        <v>197</v>
      </c>
      <c r="M51" s="5">
        <f t="shared" si="11"/>
        <v>0.42131979695431471</v>
      </c>
      <c r="N51" s="5">
        <f t="shared" si="12"/>
        <v>0.32487309644670048</v>
      </c>
      <c r="O51" s="8">
        <f t="shared" si="8"/>
        <v>191575.35871106619</v>
      </c>
      <c r="P51" s="8">
        <f t="shared" si="9"/>
        <v>248449.29332841397</v>
      </c>
      <c r="Q51" s="92">
        <v>300</v>
      </c>
      <c r="R51" s="92">
        <v>300</v>
      </c>
      <c r="S51" s="88">
        <v>158</v>
      </c>
      <c r="T51" s="91">
        <f t="shared" si="10"/>
        <v>0.52666666666666662</v>
      </c>
      <c r="U51" s="129">
        <v>67</v>
      </c>
    </row>
    <row r="52" spans="1:21" ht="14.5">
      <c r="A52" s="6" t="s">
        <v>9</v>
      </c>
      <c r="B52" s="6" t="s">
        <v>10</v>
      </c>
      <c r="C52" s="6" t="s">
        <v>191</v>
      </c>
      <c r="D52" s="6" t="s">
        <v>11</v>
      </c>
      <c r="E52" s="6">
        <f>VLOOKUP(D52,'PY23 Students Served'!A:C,3,FALSE)</f>
        <v>338</v>
      </c>
      <c r="F52" s="13">
        <f t="shared" si="4"/>
        <v>14190574.501490908</v>
      </c>
      <c r="G52" s="13">
        <v>10234807.970000003</v>
      </c>
      <c r="H52" s="9">
        <f t="shared" si="7"/>
        <v>41983.948229263042</v>
      </c>
      <c r="I52" s="8">
        <f>VLOOKUP(D52,'WIOA Performance Data'!$C$1:$AQ$122,24,FALSE)*4</f>
        <v>13512.24</v>
      </c>
      <c r="J52" s="6">
        <f>VLOOKUP(D52,'Graduates By Center'!$A$2:$E$120,4, FALSE)</f>
        <v>75</v>
      </c>
      <c r="K52" s="6">
        <f>VLOOKUP(D52,'Graduates By Center'!$A$2:$E$120,5, FALSE)</f>
        <v>60</v>
      </c>
      <c r="L52" s="6">
        <f>VLOOKUP(D52,'Grad Rates from Sep Analysis'!B:H,6,FALSE)</f>
        <v>257</v>
      </c>
      <c r="M52" s="5">
        <f t="shared" si="11"/>
        <v>0.29182879377431908</v>
      </c>
      <c r="N52" s="5">
        <f t="shared" si="12"/>
        <v>0.23346303501945526</v>
      </c>
      <c r="O52" s="8">
        <f t="shared" si="8"/>
        <v>189207.66001987876</v>
      </c>
      <c r="P52" s="8">
        <f t="shared" si="9"/>
        <v>236509.57502484845</v>
      </c>
      <c r="Q52" s="92">
        <v>208</v>
      </c>
      <c r="R52" s="92">
        <v>208</v>
      </c>
      <c r="S52" s="88">
        <v>192</v>
      </c>
      <c r="T52" s="91">
        <f t="shared" si="10"/>
        <v>0.92307692307692313</v>
      </c>
      <c r="U52" s="129">
        <v>150</v>
      </c>
    </row>
    <row r="53" spans="1:21" ht="14.5">
      <c r="A53" s="6" t="s">
        <v>17</v>
      </c>
      <c r="B53" s="6" t="s">
        <v>99</v>
      </c>
      <c r="C53" s="6" t="s">
        <v>270</v>
      </c>
      <c r="D53" s="6" t="s">
        <v>176</v>
      </c>
      <c r="E53" s="6">
        <f>VLOOKUP(D53,'PY23 Students Served'!A:C,3,FALSE)</f>
        <v>189</v>
      </c>
      <c r="F53" s="13">
        <f t="shared" si="4"/>
        <v>10657575.79950979</v>
      </c>
      <c r="G53" s="13">
        <v>7686668.4800000051</v>
      </c>
      <c r="H53" s="9">
        <f t="shared" si="7"/>
        <v>56389.289944496246</v>
      </c>
      <c r="I53" s="8">
        <f>VLOOKUP(D53,'WIOA Performance Data'!$C$1:$AQ$122,24,FALSE)*4</f>
        <v>16835.080000000002</v>
      </c>
      <c r="J53" s="6">
        <f>VLOOKUP(D53,'Graduates By Center'!$A$2:$E$120,4, FALSE)</f>
        <v>57</v>
      </c>
      <c r="K53" s="6">
        <f>VLOOKUP(D53,'Graduates By Center'!$A$2:$E$120,5, FALSE)</f>
        <v>51</v>
      </c>
      <c r="L53" s="6">
        <f>VLOOKUP(D53,'Grad Rates from Sep Analysis'!B:H,6,FALSE)</f>
        <v>161</v>
      </c>
      <c r="M53" s="5">
        <f t="shared" si="11"/>
        <v>0.35403726708074534</v>
      </c>
      <c r="N53" s="5">
        <f t="shared" si="12"/>
        <v>0.31677018633540371</v>
      </c>
      <c r="O53" s="8">
        <f t="shared" si="8"/>
        <v>186975.01402648754</v>
      </c>
      <c r="P53" s="8">
        <f t="shared" si="9"/>
        <v>208972.07450019196</v>
      </c>
      <c r="Q53" s="92">
        <v>178</v>
      </c>
      <c r="R53" s="92">
        <v>178</v>
      </c>
      <c r="S53" s="88">
        <v>103</v>
      </c>
      <c r="T53" s="91">
        <f t="shared" si="10"/>
        <v>0.5786516853932584</v>
      </c>
      <c r="U53" s="129">
        <v>81</v>
      </c>
    </row>
    <row r="54" spans="1:21" ht="14.5">
      <c r="A54" s="6" t="s">
        <v>14</v>
      </c>
      <c r="B54" s="6" t="s">
        <v>36</v>
      </c>
      <c r="C54" s="6" t="s">
        <v>226</v>
      </c>
      <c r="D54" s="6" t="s">
        <v>123</v>
      </c>
      <c r="E54" s="6">
        <f>VLOOKUP(D54,'PY23 Students Served'!A:C,3,FALSE)</f>
        <v>205</v>
      </c>
      <c r="F54" s="13">
        <f t="shared" si="4"/>
        <v>9108199.1185113583</v>
      </c>
      <c r="G54" s="13">
        <v>6569196.2591573</v>
      </c>
      <c r="H54" s="9">
        <f t="shared" si="7"/>
        <v>44430.239602494432</v>
      </c>
      <c r="I54" s="8">
        <f>VLOOKUP(D54,'WIOA Performance Data'!$C$1:$AQ$122,24,FALSE)*4</f>
        <v>16555.64</v>
      </c>
      <c r="J54" s="6">
        <f>VLOOKUP(D54,'Graduates By Center'!$A$2:$E$120,4, FALSE)</f>
        <v>49</v>
      </c>
      <c r="K54" s="6">
        <f>VLOOKUP(D54,'Graduates By Center'!$A$2:$E$120,5, FALSE)</f>
        <v>46</v>
      </c>
      <c r="L54" s="6">
        <f>VLOOKUP(D54,'Grad Rates from Sep Analysis'!B:H,6,FALSE)</f>
        <v>142</v>
      </c>
      <c r="M54" s="5">
        <f t="shared" si="11"/>
        <v>0.34507042253521125</v>
      </c>
      <c r="N54" s="5">
        <f t="shared" si="12"/>
        <v>0.323943661971831</v>
      </c>
      <c r="O54" s="8">
        <f t="shared" si="8"/>
        <v>185881.61466349711</v>
      </c>
      <c r="P54" s="8">
        <f t="shared" si="9"/>
        <v>198004.32866329039</v>
      </c>
      <c r="Q54" s="92">
        <v>151</v>
      </c>
      <c r="R54" s="92">
        <v>151</v>
      </c>
      <c r="S54" s="88">
        <v>112</v>
      </c>
      <c r="T54" s="91">
        <f t="shared" si="10"/>
        <v>0.74172185430463577</v>
      </c>
      <c r="U54" s="129">
        <v>62</v>
      </c>
    </row>
    <row r="55" spans="1:21" s="14" customFormat="1" ht="14.5">
      <c r="A55" s="6" t="s">
        <v>17</v>
      </c>
      <c r="B55" s="6" t="s">
        <v>165</v>
      </c>
      <c r="C55" s="6" t="s">
        <v>291</v>
      </c>
      <c r="D55" s="6" t="s">
        <v>166</v>
      </c>
      <c r="E55" s="6">
        <f>VLOOKUP(D55,'PY23 Students Served'!A:C,3,FALSE)</f>
        <v>307</v>
      </c>
      <c r="F55" s="13">
        <f t="shared" si="4"/>
        <v>16332316.001348171</v>
      </c>
      <c r="G55" s="13">
        <v>11779517.310000004</v>
      </c>
      <c r="H55" s="9">
        <f t="shared" si="7"/>
        <v>53199.726388756259</v>
      </c>
      <c r="I55" s="8">
        <f>VLOOKUP(D55,'WIOA Performance Data'!$C$1:$AQ$122,24,FALSE)*4</f>
        <v>19866.400000000001</v>
      </c>
      <c r="J55" s="6">
        <f>VLOOKUP(D55,'Graduates By Center'!$A$2:$E$120,4, FALSE)</f>
        <v>88</v>
      </c>
      <c r="K55" s="6">
        <f>VLOOKUP(D55,'Graduates By Center'!$A$2:$E$120,5, FALSE)</f>
        <v>74</v>
      </c>
      <c r="L55" s="6">
        <f>VLOOKUP(D55,'Grad Rates from Sep Analysis'!B:H,6,FALSE)</f>
        <v>270</v>
      </c>
      <c r="M55" s="5">
        <f t="shared" si="11"/>
        <v>0.32592592592592595</v>
      </c>
      <c r="N55" s="5">
        <f t="shared" si="12"/>
        <v>0.27407407407407408</v>
      </c>
      <c r="O55" s="8">
        <f t="shared" si="8"/>
        <v>185594.50001532014</v>
      </c>
      <c r="P55" s="8">
        <f t="shared" si="9"/>
        <v>220706.97299119149</v>
      </c>
      <c r="Q55" s="92">
        <v>300</v>
      </c>
      <c r="R55" s="92">
        <v>300</v>
      </c>
      <c r="S55" s="88">
        <v>168</v>
      </c>
      <c r="T55" s="91">
        <f t="shared" si="10"/>
        <v>0.56000000000000005</v>
      </c>
      <c r="U55" s="129">
        <v>161</v>
      </c>
    </row>
    <row r="56" spans="1:21" ht="14.5">
      <c r="A56" s="6" t="s">
        <v>9</v>
      </c>
      <c r="B56" s="6" t="s">
        <v>82</v>
      </c>
      <c r="C56" s="6" t="s">
        <v>257</v>
      </c>
      <c r="D56" s="6" t="s">
        <v>83</v>
      </c>
      <c r="E56" s="6">
        <f>VLOOKUP(D56,'PY23 Students Served'!A:C,3,FALSE)</f>
        <v>162</v>
      </c>
      <c r="F56" s="13">
        <f t="shared" si="4"/>
        <v>8854143.6060107369</v>
      </c>
      <c r="G56" s="13">
        <v>6385961.2968313843</v>
      </c>
      <c r="H56" s="9">
        <f t="shared" si="7"/>
        <v>54655.207444510721</v>
      </c>
      <c r="I56" s="8">
        <f>VLOOKUP(D56,'WIOA Performance Data'!$C$1:$AQ$122,24,FALSE)*4</f>
        <v>24188</v>
      </c>
      <c r="J56" s="6">
        <f>VLOOKUP(D56,'Graduates By Center'!$A$2:$E$120,4, FALSE)</f>
        <v>48</v>
      </c>
      <c r="K56" s="6">
        <f>VLOOKUP(D56,'Graduates By Center'!$A$2:$E$120,5, FALSE)</f>
        <v>39</v>
      </c>
      <c r="L56" s="6">
        <f>VLOOKUP(D56,'Grad Rates from Sep Analysis'!B:H,6,FALSE)</f>
        <v>124</v>
      </c>
      <c r="M56" s="5">
        <f t="shared" si="11"/>
        <v>0.38709677419354838</v>
      </c>
      <c r="N56" s="5">
        <f t="shared" si="12"/>
        <v>0.31451612903225806</v>
      </c>
      <c r="O56" s="8">
        <f t="shared" si="8"/>
        <v>184461.3251252237</v>
      </c>
      <c r="P56" s="8">
        <f t="shared" si="9"/>
        <v>227029.32323104455</v>
      </c>
      <c r="Q56" s="92">
        <v>114</v>
      </c>
      <c r="R56" s="92">
        <v>114</v>
      </c>
      <c r="S56" s="88">
        <v>83</v>
      </c>
      <c r="T56" s="91">
        <f t="shared" si="10"/>
        <v>0.72807017543859653</v>
      </c>
      <c r="U56" s="129">
        <v>205</v>
      </c>
    </row>
    <row r="57" spans="1:21" ht="14.5">
      <c r="A57" s="6" t="s">
        <v>3</v>
      </c>
      <c r="B57" s="6" t="s">
        <v>20</v>
      </c>
      <c r="C57" s="6" t="s">
        <v>256</v>
      </c>
      <c r="D57" s="6" t="s">
        <v>21</v>
      </c>
      <c r="E57" s="6">
        <f>VLOOKUP(D57,'PY23 Students Served'!A:C,3,FALSE)</f>
        <v>161</v>
      </c>
      <c r="F57" s="13">
        <f t="shared" si="4"/>
        <v>9590568.4245187566</v>
      </c>
      <c r="G57" s="13">
        <v>6917100.2300000042</v>
      </c>
      <c r="H57" s="9">
        <f t="shared" si="7"/>
        <v>59568.747978377367</v>
      </c>
      <c r="I57" s="8">
        <f>VLOOKUP(D57,'WIOA Performance Data'!$C$1:$AQ$122,24,FALSE)*4</f>
        <v>23258.76</v>
      </c>
      <c r="J57" s="6">
        <f>VLOOKUP(D57,'Graduates By Center'!$A$2:$E$120,4, FALSE)</f>
        <v>52</v>
      </c>
      <c r="K57" s="6">
        <f>VLOOKUP(D57,'Graduates By Center'!$A$2:$E$120,5, FALSE)</f>
        <v>37</v>
      </c>
      <c r="L57" s="6">
        <f>VLOOKUP(D57,'Grad Rates from Sep Analysis'!B:H,6,FALSE)</f>
        <v>123</v>
      </c>
      <c r="M57" s="5">
        <f t="shared" si="11"/>
        <v>0.42276422764227645</v>
      </c>
      <c r="N57" s="5">
        <f t="shared" si="12"/>
        <v>0.30081300813008133</v>
      </c>
      <c r="O57" s="8">
        <f t="shared" si="8"/>
        <v>184434.00816382223</v>
      </c>
      <c r="P57" s="8">
        <f t="shared" si="9"/>
        <v>259204.55201402045</v>
      </c>
      <c r="Q57" s="92">
        <v>162</v>
      </c>
      <c r="R57" s="92">
        <v>162</v>
      </c>
      <c r="S57" s="88">
        <v>131</v>
      </c>
      <c r="T57" s="91">
        <f t="shared" si="10"/>
        <v>0.80864197530864201</v>
      </c>
      <c r="U57" s="129">
        <v>39</v>
      </c>
    </row>
    <row r="58" spans="1:21" ht="14.5">
      <c r="A58" s="119" t="s">
        <v>31</v>
      </c>
      <c r="B58" s="119" t="s">
        <v>71</v>
      </c>
      <c r="C58" s="119" t="s">
        <v>273</v>
      </c>
      <c r="D58" s="119" t="s">
        <v>164</v>
      </c>
      <c r="E58" s="119">
        <f>VLOOKUP(D58,'PY23 Students Served'!A:C,3,FALSE)</f>
        <v>437</v>
      </c>
      <c r="F58" s="13">
        <f t="shared" si="4"/>
        <v>34271025.955513783</v>
      </c>
      <c r="G58" s="120">
        <v>24717629.969999999</v>
      </c>
      <c r="H58" s="121">
        <f t="shared" si="7"/>
        <v>78423.400355866775</v>
      </c>
      <c r="I58" s="122">
        <f>VLOOKUP(D58,'WIOA Performance Data'!$C$1:$AQ$122,24,FALSE)*4</f>
        <v>24511.439999999999</v>
      </c>
      <c r="J58" s="6">
        <f>VLOOKUP(D58,'Graduates By Center'!$A$2:$E$120,4, FALSE)</f>
        <v>187</v>
      </c>
      <c r="K58" s="6">
        <f>VLOOKUP(D58,'Graduates By Center'!$A$2:$E$120,5, FALSE)</f>
        <v>113</v>
      </c>
      <c r="L58" s="6">
        <f>VLOOKUP(D58,'Grad Rates from Sep Analysis'!B:H,6,FALSE)</f>
        <v>387</v>
      </c>
      <c r="M58" s="123">
        <f t="shared" si="11"/>
        <v>0.48320413436692505</v>
      </c>
      <c r="N58" s="123">
        <f t="shared" si="12"/>
        <v>0.29198966408268734</v>
      </c>
      <c r="O58" s="122">
        <f t="shared" si="8"/>
        <v>183267.51847868334</v>
      </c>
      <c r="P58" s="122">
        <f t="shared" si="9"/>
        <v>303283.41553552018</v>
      </c>
      <c r="Q58" s="124">
        <v>555</v>
      </c>
      <c r="R58" s="124">
        <v>555</v>
      </c>
      <c r="S58" s="126">
        <v>358</v>
      </c>
      <c r="T58" s="125">
        <f t="shared" si="10"/>
        <v>0.64504504504504501</v>
      </c>
      <c r="U58" s="129">
        <v>118</v>
      </c>
    </row>
    <row r="59" spans="1:21" ht="14.5">
      <c r="A59" s="119" t="s">
        <v>31</v>
      </c>
      <c r="B59" s="119" t="s">
        <v>71</v>
      </c>
      <c r="C59" s="119" t="s">
        <v>272</v>
      </c>
      <c r="D59" s="119" t="s">
        <v>140</v>
      </c>
      <c r="E59" s="119">
        <f>VLOOKUP(D59,'PY23 Students Served'!A:C,3,FALSE)</f>
        <v>565</v>
      </c>
      <c r="F59" s="13">
        <f t="shared" si="4"/>
        <v>20738903.539367072</v>
      </c>
      <c r="G59" s="120">
        <v>14957723.889999999</v>
      </c>
      <c r="H59" s="121">
        <f t="shared" si="7"/>
        <v>36706.023963481544</v>
      </c>
      <c r="I59" s="122">
        <f>VLOOKUP(D59,'WIOA Performance Data'!$C$1:$AQ$122,24,FALSE)*4</f>
        <v>17517.2</v>
      </c>
      <c r="J59" s="6">
        <f>VLOOKUP(D59,'Graduates By Center'!$A$2:$E$120,4, FALSE)</f>
        <v>114</v>
      </c>
      <c r="K59" s="6">
        <f>VLOOKUP(D59,'Graduates By Center'!$A$2:$E$120,5, FALSE)</f>
        <v>175</v>
      </c>
      <c r="L59" s="6">
        <f>VLOOKUP(D59,'Grad Rates from Sep Analysis'!B:H,6,FALSE)</f>
        <v>374</v>
      </c>
      <c r="M59" s="123">
        <f t="shared" si="11"/>
        <v>0.30481283422459893</v>
      </c>
      <c r="N59" s="123">
        <f t="shared" si="12"/>
        <v>0.46791443850267378</v>
      </c>
      <c r="O59" s="122">
        <f t="shared" si="8"/>
        <v>181920.20648567608</v>
      </c>
      <c r="P59" s="122">
        <f t="shared" si="9"/>
        <v>118508.0202249547</v>
      </c>
      <c r="Q59" s="124">
        <v>414</v>
      </c>
      <c r="R59" s="124">
        <v>414</v>
      </c>
      <c r="S59" s="126">
        <v>264</v>
      </c>
      <c r="T59" s="125">
        <f t="shared" si="10"/>
        <v>0.6376811594202898</v>
      </c>
      <c r="U59" s="129">
        <v>166</v>
      </c>
    </row>
    <row r="60" spans="1:21" ht="14.5">
      <c r="A60" s="6" t="s">
        <v>14</v>
      </c>
      <c r="B60" s="6" t="s">
        <v>114</v>
      </c>
      <c r="C60" s="6" t="s">
        <v>290</v>
      </c>
      <c r="D60" s="6" t="s">
        <v>115</v>
      </c>
      <c r="E60" s="6">
        <f>VLOOKUP(D60,'PY23 Students Served'!A:C,3,FALSE)</f>
        <v>161</v>
      </c>
      <c r="F60" s="13">
        <f t="shared" si="4"/>
        <v>7429323.0386788603</v>
      </c>
      <c r="G60" s="13">
        <v>5358323.9099999983</v>
      </c>
      <c r="H60" s="9">
        <f t="shared" si="7"/>
        <v>46144.863594278635</v>
      </c>
      <c r="I60" s="8">
        <f>VLOOKUP(D60,'WIOA Performance Data'!$C$1:$AQ$122,24,FALSE)*4</f>
        <v>13064.68</v>
      </c>
      <c r="J60" s="6">
        <f>VLOOKUP(D60,'Graduates By Center'!$A$2:$E$120,4, FALSE)</f>
        <v>42</v>
      </c>
      <c r="K60" s="6">
        <f>VLOOKUP(D60,'Graduates By Center'!$A$2:$E$120,5, FALSE)</f>
        <v>29</v>
      </c>
      <c r="L60" s="6">
        <f>VLOOKUP(D60,'Grad Rates from Sep Analysis'!B:H,6,FALSE)</f>
        <v>107</v>
      </c>
      <c r="M60" s="5">
        <f t="shared" si="11"/>
        <v>0.3925233644859813</v>
      </c>
      <c r="N60" s="5">
        <f t="shared" si="12"/>
        <v>0.27102803738317754</v>
      </c>
      <c r="O60" s="8">
        <f t="shared" si="8"/>
        <v>176888.6437780681</v>
      </c>
      <c r="P60" s="8">
        <f t="shared" si="9"/>
        <v>256183.55305789172</v>
      </c>
      <c r="Q60" s="92">
        <v>153</v>
      </c>
      <c r="R60" s="92">
        <v>153</v>
      </c>
      <c r="S60" s="88">
        <v>73</v>
      </c>
      <c r="T60" s="91">
        <f t="shared" si="10"/>
        <v>0.47712418300653597</v>
      </c>
      <c r="U60" s="129">
        <v>36</v>
      </c>
    </row>
    <row r="61" spans="1:21" ht="14.5">
      <c r="A61" s="119" t="s">
        <v>17</v>
      </c>
      <c r="B61" s="119" t="s">
        <v>90</v>
      </c>
      <c r="C61" s="119" t="s">
        <v>284</v>
      </c>
      <c r="D61" s="119" t="s">
        <v>133</v>
      </c>
      <c r="E61" s="119">
        <f>VLOOKUP(D61,'PY23 Students Served'!A:C,3,FALSE)</f>
        <v>155</v>
      </c>
      <c r="F61" s="13">
        <f t="shared" si="4"/>
        <v>11360115.980642738</v>
      </c>
      <c r="G61" s="120">
        <v>8193368.4620443759</v>
      </c>
      <c r="H61" s="121">
        <f t="shared" si="7"/>
        <v>73291.070842856367</v>
      </c>
      <c r="I61" s="122">
        <f>VLOOKUP(D61,'WIOA Performance Data'!$C$1:$AQ$122,24,FALSE)*4</f>
        <v>14077.28</v>
      </c>
      <c r="J61" s="6">
        <f>VLOOKUP(D61,'Graduates By Center'!$A$2:$E$120,4, FALSE)</f>
        <v>65</v>
      </c>
      <c r="K61" s="6">
        <f>VLOOKUP(D61,'Graduates By Center'!$A$2:$E$120,5, FALSE)</f>
        <v>54</v>
      </c>
      <c r="L61" s="6">
        <f>VLOOKUP(D61,'Grad Rates from Sep Analysis'!B:H,6,FALSE)</f>
        <v>152</v>
      </c>
      <c r="M61" s="123">
        <f t="shared" si="11"/>
        <v>0.42763157894736842</v>
      </c>
      <c r="N61" s="123">
        <f t="shared" si="12"/>
        <v>0.35526315789473684</v>
      </c>
      <c r="O61" s="122">
        <f t="shared" si="8"/>
        <v>174771.01508681136</v>
      </c>
      <c r="P61" s="122">
        <f t="shared" si="9"/>
        <v>210372.51816005071</v>
      </c>
      <c r="Q61" s="124">
        <v>215</v>
      </c>
      <c r="R61" s="124">
        <v>215</v>
      </c>
      <c r="S61" s="126">
        <v>131</v>
      </c>
      <c r="T61" s="125">
        <f t="shared" si="10"/>
        <v>0.6093023255813953</v>
      </c>
      <c r="U61" s="129">
        <v>69</v>
      </c>
    </row>
    <row r="62" spans="1:21" ht="14.5">
      <c r="A62" s="119" t="s">
        <v>6</v>
      </c>
      <c r="B62" s="119" t="s">
        <v>48</v>
      </c>
      <c r="C62" s="119" t="s">
        <v>185</v>
      </c>
      <c r="D62" s="119" t="s">
        <v>554</v>
      </c>
      <c r="E62" s="119">
        <f>VLOOKUP(D62,'PY23 Students Served'!A:C,3,FALSE)</f>
        <v>491</v>
      </c>
      <c r="F62" s="13">
        <f t="shared" si="4"/>
        <v>27773626.715095606</v>
      </c>
      <c r="G62" s="120">
        <v>20031446.650000002</v>
      </c>
      <c r="H62" s="121">
        <f t="shared" si="7"/>
        <v>56565.431191640746</v>
      </c>
      <c r="I62" s="122">
        <f>VLOOKUP(D62,'WIOA Performance Data'!$C$1:$AQ$122,24,FALSE)*4</f>
        <v>8088.72</v>
      </c>
      <c r="J62" s="6">
        <f>VLOOKUP(D62,'Graduates By Center'!$A$2:$E$120,4, FALSE)</f>
        <v>159</v>
      </c>
      <c r="K62" s="6">
        <f>VLOOKUP(D62,'Graduates By Center'!$A$2:$E$120,5, FALSE)</f>
        <v>132</v>
      </c>
      <c r="L62" s="6">
        <f>VLOOKUP(D62,'Grad Rates from Sep Analysis'!B:H,6,FALSE)</f>
        <v>482</v>
      </c>
      <c r="M62" s="123">
        <f t="shared" si="11"/>
        <v>0.32987551867219916</v>
      </c>
      <c r="N62" s="123">
        <f t="shared" si="12"/>
        <v>0.27385892116182575</v>
      </c>
      <c r="O62" s="122">
        <f t="shared" si="8"/>
        <v>174676.89757921765</v>
      </c>
      <c r="P62" s="122">
        <f t="shared" si="9"/>
        <v>210406.26299314853</v>
      </c>
      <c r="Q62" s="124">
        <v>410</v>
      </c>
      <c r="R62" s="124">
        <v>510</v>
      </c>
      <c r="S62" s="126">
        <v>286</v>
      </c>
      <c r="T62" s="125">
        <f t="shared" si="10"/>
        <v>0.5607843137254902</v>
      </c>
      <c r="U62" s="129">
        <v>454</v>
      </c>
    </row>
    <row r="63" spans="1:21" ht="14.5">
      <c r="A63" s="6" t="s">
        <v>3</v>
      </c>
      <c r="B63" s="6" t="s">
        <v>12</v>
      </c>
      <c r="C63" s="6" t="s">
        <v>259</v>
      </c>
      <c r="D63" s="6" t="s">
        <v>117</v>
      </c>
      <c r="E63" s="6">
        <f>VLOOKUP(D63,'PY23 Students Served'!A:C,3,FALSE)</f>
        <v>246</v>
      </c>
      <c r="F63" s="13">
        <f t="shared" si="4"/>
        <v>17937289.511319242</v>
      </c>
      <c r="G63" s="13">
        <v>12937088.180000015</v>
      </c>
      <c r="H63" s="9">
        <f t="shared" si="7"/>
        <v>72915.81102162294</v>
      </c>
      <c r="I63" s="8">
        <f>VLOOKUP(D63,'WIOA Performance Data'!$C$1:$AQ$122,24,FALSE)*4</f>
        <v>23252.52</v>
      </c>
      <c r="J63" s="6">
        <f>VLOOKUP(D63,'Graduates By Center'!$A$2:$E$120,4, FALSE)</f>
        <v>104</v>
      </c>
      <c r="K63" s="6">
        <f>VLOOKUP(D63,'Graduates By Center'!$A$2:$E$120,5, FALSE)</f>
        <v>99</v>
      </c>
      <c r="L63" s="6">
        <f>VLOOKUP(D63,'Grad Rates from Sep Analysis'!B:H,6,FALSE)</f>
        <v>232</v>
      </c>
      <c r="M63" s="5">
        <f t="shared" si="11"/>
        <v>0.44827586206896552</v>
      </c>
      <c r="N63" s="5">
        <f t="shared" si="12"/>
        <v>0.42672413793103448</v>
      </c>
      <c r="O63" s="8">
        <f t="shared" si="8"/>
        <v>172473.93760883887</v>
      </c>
      <c r="P63" s="8">
        <f t="shared" si="9"/>
        <v>181184.7425385782</v>
      </c>
      <c r="Q63" s="92">
        <v>291</v>
      </c>
      <c r="R63" s="92">
        <v>291</v>
      </c>
      <c r="S63" s="88">
        <v>150</v>
      </c>
      <c r="T63" s="91">
        <f t="shared" si="10"/>
        <v>0.51546391752577314</v>
      </c>
      <c r="U63" s="129">
        <v>130</v>
      </c>
    </row>
    <row r="64" spans="1:21" ht="14.5">
      <c r="A64" s="6" t="s">
        <v>9</v>
      </c>
      <c r="B64" s="6" t="s">
        <v>38</v>
      </c>
      <c r="C64" s="6" t="s">
        <v>214</v>
      </c>
      <c r="D64" s="6" t="s">
        <v>39</v>
      </c>
      <c r="E64" s="6">
        <f>VLOOKUP(D64,'PY23 Students Served'!A:C,3,FALSE)</f>
        <v>207</v>
      </c>
      <c r="F64" s="13">
        <f t="shared" si="4"/>
        <v>11518819.033909302</v>
      </c>
      <c r="G64" s="13">
        <v>8307831.4299999932</v>
      </c>
      <c r="H64" s="9">
        <f t="shared" si="7"/>
        <v>55646.468762846867</v>
      </c>
      <c r="I64" s="8">
        <f>VLOOKUP(D64,'WIOA Performance Data'!$C$1:$AQ$122,24,FALSE)*4</f>
        <v>8397.6</v>
      </c>
      <c r="J64" s="6">
        <f>VLOOKUP(D64,'Graduates By Center'!$A$2:$E$120,4, FALSE)</f>
        <v>68</v>
      </c>
      <c r="K64" s="6">
        <f>VLOOKUP(D64,'Graduates By Center'!$A$2:$E$120,5, FALSE)</f>
        <v>59</v>
      </c>
      <c r="L64" s="6">
        <f>VLOOKUP(D64,'Grad Rates from Sep Analysis'!B:H,6,FALSE)</f>
        <v>213</v>
      </c>
      <c r="M64" s="5">
        <f t="shared" si="11"/>
        <v>0.31924882629107981</v>
      </c>
      <c r="N64" s="5">
        <f t="shared" si="12"/>
        <v>0.27699530516431925</v>
      </c>
      <c r="O64" s="8">
        <f t="shared" si="8"/>
        <v>169394.39755748975</v>
      </c>
      <c r="P64" s="8">
        <f t="shared" si="9"/>
        <v>195234.220913717</v>
      </c>
      <c r="Q64" s="92">
        <v>226</v>
      </c>
      <c r="R64" s="92">
        <v>226</v>
      </c>
      <c r="S64" s="88">
        <v>104</v>
      </c>
      <c r="T64" s="91">
        <f t="shared" si="10"/>
        <v>0.46017699115044247</v>
      </c>
      <c r="U64" s="129">
        <v>134</v>
      </c>
    </row>
    <row r="65" spans="1:21" ht="14.5">
      <c r="A65" s="6" t="s">
        <v>31</v>
      </c>
      <c r="B65" s="6" t="s">
        <v>71</v>
      </c>
      <c r="C65" s="6" t="s">
        <v>31</v>
      </c>
      <c r="D65" s="6" t="s">
        <v>130</v>
      </c>
      <c r="E65" s="6">
        <f>VLOOKUP(D65,'PY23 Students Served'!A:C,3,FALSE)</f>
        <v>433</v>
      </c>
      <c r="F65" s="13">
        <f t="shared" si="4"/>
        <v>28385804.458379045</v>
      </c>
      <c r="G65" s="13">
        <v>20472973.640000001</v>
      </c>
      <c r="H65" s="9">
        <f t="shared" si="7"/>
        <v>65556.13038886615</v>
      </c>
      <c r="I65" s="8">
        <f>VLOOKUP(D65,'WIOA Performance Data'!$C$1:$AQ$122,24,FALSE)*4</f>
        <v>25344.16</v>
      </c>
      <c r="J65" s="6">
        <f>VLOOKUP(D65,'Graduates By Center'!$A$2:$E$120,4, FALSE)</f>
        <v>168</v>
      </c>
      <c r="K65" s="6">
        <f>VLOOKUP(D65,'Graduates By Center'!$A$2:$E$120,5, FALSE)</f>
        <v>128</v>
      </c>
      <c r="L65" s="6">
        <f>VLOOKUP(D65,'Grad Rates from Sep Analysis'!B:H,6,FALSE)</f>
        <v>344</v>
      </c>
      <c r="M65" s="5">
        <f t="shared" si="11"/>
        <v>0.48837209302325579</v>
      </c>
      <c r="N65" s="5">
        <f t="shared" si="12"/>
        <v>0.37209302325581395</v>
      </c>
      <c r="O65" s="8">
        <f t="shared" si="8"/>
        <v>168963.12177606573</v>
      </c>
      <c r="P65" s="8">
        <f t="shared" si="9"/>
        <v>221764.09733108629</v>
      </c>
      <c r="Q65" s="92">
        <v>532</v>
      </c>
      <c r="R65" s="92">
        <v>532</v>
      </c>
      <c r="S65" s="88">
        <v>297</v>
      </c>
      <c r="T65" s="91">
        <f t="shared" si="10"/>
        <v>0.55827067669172936</v>
      </c>
      <c r="U65" s="129">
        <v>139</v>
      </c>
    </row>
    <row r="66" spans="1:21" ht="14.5">
      <c r="A66" s="6" t="s">
        <v>9</v>
      </c>
      <c r="B66" s="6" t="s">
        <v>62</v>
      </c>
      <c r="C66" s="6" t="s">
        <v>221</v>
      </c>
      <c r="D66" s="6" t="s">
        <v>63</v>
      </c>
      <c r="E66" s="6">
        <f>VLOOKUP(D66,'PY23 Students Served'!A:C,3,FALSE)</f>
        <v>219</v>
      </c>
      <c r="F66" s="13">
        <f t="shared" si="4"/>
        <v>8878726.3338192459</v>
      </c>
      <c r="G66" s="13">
        <v>6403691.339999998</v>
      </c>
      <c r="H66" s="9">
        <f t="shared" si="7"/>
        <v>40542.129378170073</v>
      </c>
      <c r="I66" s="8">
        <f>VLOOKUP(D66,'WIOA Performance Data'!$C$1:$AQ$122,24,FALSE)*4</f>
        <v>18462.84</v>
      </c>
      <c r="J66" s="6">
        <f>VLOOKUP(D66,'Graduates By Center'!$A$2:$E$120,4, FALSE)</f>
        <v>53</v>
      </c>
      <c r="K66" s="6">
        <f>VLOOKUP(D66,'Graduates By Center'!$A$2:$E$120,5, FALSE)</f>
        <v>50</v>
      </c>
      <c r="L66" s="6">
        <f>VLOOKUP(D66,'Grad Rates from Sep Analysis'!B:H,6,FALSE)</f>
        <v>160</v>
      </c>
      <c r="M66" s="5">
        <f t="shared" si="11"/>
        <v>0.33124999999999999</v>
      </c>
      <c r="N66" s="5">
        <f t="shared" si="12"/>
        <v>0.3125</v>
      </c>
      <c r="O66" s="8">
        <f t="shared" si="8"/>
        <v>167523.13837394802</v>
      </c>
      <c r="P66" s="8">
        <f t="shared" si="9"/>
        <v>177574.52667638491</v>
      </c>
      <c r="Q66" s="92">
        <v>260</v>
      </c>
      <c r="R66" s="92">
        <v>260</v>
      </c>
      <c r="S66" s="88">
        <v>129</v>
      </c>
      <c r="T66" s="91">
        <f t="shared" si="10"/>
        <v>0.49615384615384617</v>
      </c>
      <c r="U66" s="129">
        <v>73</v>
      </c>
    </row>
    <row r="67" spans="1:21" ht="14.5">
      <c r="A67" s="6" t="s">
        <v>14</v>
      </c>
      <c r="B67" s="6" t="s">
        <v>36</v>
      </c>
      <c r="C67" s="6" t="s">
        <v>210</v>
      </c>
      <c r="D67" s="6" t="s">
        <v>85</v>
      </c>
      <c r="E67" s="6">
        <f>VLOOKUP(D67,'PY23 Students Served'!A:C,3,FALSE)</f>
        <v>657</v>
      </c>
      <c r="F67" s="13">
        <f t="shared" si="4"/>
        <v>44487943.123233795</v>
      </c>
      <c r="G67" s="13">
        <v>32086477.879999999</v>
      </c>
      <c r="H67" s="9">
        <f t="shared" si="7"/>
        <v>67713.764266718106</v>
      </c>
      <c r="I67" s="8">
        <f>VLOOKUP(D67,'WIOA Performance Data'!$C$1:$AQ$122,24,FALSE)*4</f>
        <v>13243.36</v>
      </c>
      <c r="J67" s="6">
        <f>VLOOKUP(D67,'Graduates By Center'!$A$2:$E$120,4, FALSE)</f>
        <v>267</v>
      </c>
      <c r="K67" s="6">
        <f>VLOOKUP(D67,'Graduates By Center'!$A$2:$E$120,5, FALSE)</f>
        <v>237</v>
      </c>
      <c r="L67" s="6">
        <f>VLOOKUP(D67,'Grad Rates from Sep Analysis'!B:H,6,FALSE)</f>
        <v>560</v>
      </c>
      <c r="M67" s="5">
        <f t="shared" si="11"/>
        <v>0.47678571428571431</v>
      </c>
      <c r="N67" s="5">
        <f t="shared" si="12"/>
        <v>0.42321428571428571</v>
      </c>
      <c r="O67" s="8">
        <f t="shared" si="8"/>
        <v>166621.50982484568</v>
      </c>
      <c r="P67" s="8">
        <f t="shared" si="9"/>
        <v>187712.84018242109</v>
      </c>
      <c r="Q67" s="92">
        <v>1022</v>
      </c>
      <c r="R67" s="92">
        <v>1022</v>
      </c>
      <c r="S67" s="88">
        <v>417</v>
      </c>
      <c r="T67" s="91">
        <f t="shared" si="10"/>
        <v>0.40802348336594912</v>
      </c>
      <c r="U67" s="129">
        <v>309</v>
      </c>
    </row>
    <row r="68" spans="1:21" ht="14.5">
      <c r="A68" s="6" t="s">
        <v>14</v>
      </c>
      <c r="B68" s="6" t="s">
        <v>137</v>
      </c>
      <c r="C68" s="6" t="s">
        <v>294</v>
      </c>
      <c r="D68" s="6" t="s">
        <v>171</v>
      </c>
      <c r="E68" s="6">
        <f>VLOOKUP(D68,'PY23 Students Served'!A:C,3,FALSE)</f>
        <v>378</v>
      </c>
      <c r="F68" s="13">
        <f t="shared" si="4"/>
        <v>17185910.934115756</v>
      </c>
      <c r="G68" s="13">
        <v>12395164.000000006</v>
      </c>
      <c r="H68" s="9">
        <f t="shared" ref="H68:H99" si="13">F68/E68</f>
        <v>45465.372841576078</v>
      </c>
      <c r="I68" s="8">
        <f>VLOOKUP(D68,'WIOA Performance Data'!$C$1:$AQ$122,24,FALSE)*4</f>
        <v>14060.48</v>
      </c>
      <c r="J68" s="6">
        <f>VLOOKUP(D68,'Graduates By Center'!$A$2:$E$120,4, FALSE)</f>
        <v>104</v>
      </c>
      <c r="K68" s="6">
        <f>VLOOKUP(D68,'Graduates By Center'!$A$2:$E$120,5, FALSE)</f>
        <v>82</v>
      </c>
      <c r="L68" s="6">
        <f>VLOOKUP(D68,'Grad Rates from Sep Analysis'!B:H,6,FALSE)</f>
        <v>249</v>
      </c>
      <c r="M68" s="5">
        <f t="shared" si="11"/>
        <v>0.41767068273092367</v>
      </c>
      <c r="N68" s="5">
        <f t="shared" si="12"/>
        <v>0.32931726907630521</v>
      </c>
      <c r="O68" s="8">
        <f t="shared" ref="O68:O99" si="14">F68/J68</f>
        <v>165249.1435972669</v>
      </c>
      <c r="P68" s="8">
        <f t="shared" ref="P68:P99" si="15">F68/K68</f>
        <v>209584.27968433849</v>
      </c>
      <c r="Q68" s="92">
        <v>428</v>
      </c>
      <c r="R68" s="92">
        <v>428</v>
      </c>
      <c r="S68" s="88">
        <v>213</v>
      </c>
      <c r="T68" s="91">
        <f t="shared" ref="T68:T99" si="16">S68/R68</f>
        <v>0.49766355140186919</v>
      </c>
      <c r="U68" s="129">
        <v>133</v>
      </c>
    </row>
    <row r="69" spans="1:21" ht="14.5">
      <c r="A69" s="6" t="s">
        <v>9</v>
      </c>
      <c r="B69" s="6" t="s">
        <v>34</v>
      </c>
      <c r="C69" s="6" t="s">
        <v>235</v>
      </c>
      <c r="D69" s="6" t="s">
        <v>35</v>
      </c>
      <c r="E69" s="6">
        <f>VLOOKUP(D69,'PY23 Students Served'!A:C,3,FALSE)</f>
        <v>365</v>
      </c>
      <c r="F69" s="13">
        <f t="shared" ref="F69:F122" si="17">(G69/1269382154)*1760000000</f>
        <v>14844309.55691536</v>
      </c>
      <c r="G69" s="13">
        <v>10706307.750000002</v>
      </c>
      <c r="H69" s="9">
        <f t="shared" si="13"/>
        <v>40669.341251822902</v>
      </c>
      <c r="I69" s="8">
        <f>VLOOKUP(D69,'WIOA Performance Data'!$C$1:$AQ$122,24,FALSE)*4</f>
        <v>11020.8</v>
      </c>
      <c r="J69" s="6">
        <f>VLOOKUP(D69,'Graduates By Center'!$A$2:$E$120,4, FALSE)</f>
        <v>91</v>
      </c>
      <c r="K69" s="6">
        <f>VLOOKUP(D69,'Graduates By Center'!$A$2:$E$120,5, FALSE)</f>
        <v>81</v>
      </c>
      <c r="L69" s="6">
        <f>VLOOKUP(D69,'Grad Rates from Sep Analysis'!B:H,6,FALSE)</f>
        <v>250</v>
      </c>
      <c r="M69" s="5">
        <f t="shared" ref="M69:M100" si="18">J69/L69</f>
        <v>0.36399999999999999</v>
      </c>
      <c r="N69" s="5">
        <f t="shared" si="12"/>
        <v>0.32400000000000001</v>
      </c>
      <c r="O69" s="8">
        <f t="shared" si="14"/>
        <v>163124.28084522372</v>
      </c>
      <c r="P69" s="8">
        <f t="shared" si="15"/>
        <v>183263.08094957235</v>
      </c>
      <c r="Q69" s="92">
        <v>300</v>
      </c>
      <c r="R69" s="92">
        <v>300</v>
      </c>
      <c r="S69" s="88">
        <v>225</v>
      </c>
      <c r="T69" s="91">
        <f t="shared" si="16"/>
        <v>0.75</v>
      </c>
      <c r="U69" s="129">
        <v>207</v>
      </c>
    </row>
    <row r="70" spans="1:21" ht="14.5">
      <c r="A70" s="6" t="s">
        <v>31</v>
      </c>
      <c r="B70" s="6" t="s">
        <v>58</v>
      </c>
      <c r="C70" s="6" t="s">
        <v>194</v>
      </c>
      <c r="D70" s="6" t="s">
        <v>59</v>
      </c>
      <c r="E70" s="6">
        <f>VLOOKUP(D70,'PY23 Students Served'!A:C,3,FALSE)</f>
        <v>278</v>
      </c>
      <c r="F70" s="13">
        <f t="shared" si="17"/>
        <v>16255521.34113271</v>
      </c>
      <c r="G70" s="13">
        <v>11724129.940000003</v>
      </c>
      <c r="H70" s="9">
        <f t="shared" si="13"/>
        <v>58473.098349398235</v>
      </c>
      <c r="I70" s="8">
        <f>VLOOKUP(D70,'WIOA Performance Data'!$C$1:$AQ$122,24,FALSE)*4</f>
        <v>17754.32</v>
      </c>
      <c r="J70" s="6">
        <f>VLOOKUP(D70,'Graduates By Center'!$A$2:$E$120,4, FALSE)</f>
        <v>100</v>
      </c>
      <c r="K70" s="6">
        <f>VLOOKUP(D70,'Graduates By Center'!$A$2:$E$120,5, FALSE)</f>
        <v>88</v>
      </c>
      <c r="L70" s="6">
        <f>VLOOKUP(D70,'Grad Rates from Sep Analysis'!B:H,6,FALSE)</f>
        <v>220</v>
      </c>
      <c r="M70" s="5">
        <f t="shared" si="18"/>
        <v>0.45454545454545453</v>
      </c>
      <c r="N70" s="5">
        <f t="shared" ref="N70:N101" si="19">K70/L70</f>
        <v>0.4</v>
      </c>
      <c r="O70" s="8">
        <f t="shared" si="14"/>
        <v>162555.2134113271</v>
      </c>
      <c r="P70" s="8">
        <f t="shared" si="15"/>
        <v>184721.8334219626</v>
      </c>
      <c r="Q70" s="92">
        <v>300</v>
      </c>
      <c r="R70" s="92">
        <v>300</v>
      </c>
      <c r="S70" s="88">
        <v>175</v>
      </c>
      <c r="T70" s="91">
        <f t="shared" si="16"/>
        <v>0.58333333333333337</v>
      </c>
      <c r="U70" s="129">
        <v>121</v>
      </c>
    </row>
    <row r="71" spans="1:21" ht="14.5">
      <c r="A71" s="6" t="s">
        <v>17</v>
      </c>
      <c r="B71" s="6" t="s">
        <v>43</v>
      </c>
      <c r="C71" s="6" t="s">
        <v>254</v>
      </c>
      <c r="D71" s="6" t="s">
        <v>104</v>
      </c>
      <c r="E71" s="6">
        <f>VLOOKUP(D71,'PY23 Students Served'!A:C,3,FALSE)</f>
        <v>266</v>
      </c>
      <c r="F71" s="13">
        <f t="shared" si="17"/>
        <v>8333857.1971132355</v>
      </c>
      <c r="G71" s="13">
        <v>6010710.0000000009</v>
      </c>
      <c r="H71" s="9">
        <f t="shared" si="13"/>
        <v>31330.290214711411</v>
      </c>
      <c r="I71" s="8">
        <f>VLOOKUP(D71,'WIOA Performance Data'!$C$1:$AQ$122,24,FALSE)*4</f>
        <v>17736</v>
      </c>
      <c r="J71" s="6">
        <f>VLOOKUP(D71,'Graduates By Center'!$A$2:$E$120,4, FALSE)</f>
        <v>52</v>
      </c>
      <c r="K71" s="6">
        <f>VLOOKUP(D71,'Graduates By Center'!$A$2:$E$120,5, FALSE)</f>
        <v>49</v>
      </c>
      <c r="L71" s="6">
        <f>VLOOKUP(D71,'Grad Rates from Sep Analysis'!B:H,6,FALSE)</f>
        <v>185</v>
      </c>
      <c r="M71" s="5">
        <f t="shared" si="18"/>
        <v>0.2810810810810811</v>
      </c>
      <c r="N71" s="5">
        <f t="shared" si="19"/>
        <v>0.26486486486486488</v>
      </c>
      <c r="O71" s="8">
        <f t="shared" si="14"/>
        <v>160266.48455986992</v>
      </c>
      <c r="P71" s="8">
        <f t="shared" si="15"/>
        <v>170078.71830843337</v>
      </c>
      <c r="Q71" s="92">
        <v>186</v>
      </c>
      <c r="R71" s="92">
        <v>186</v>
      </c>
      <c r="S71" s="88">
        <v>132</v>
      </c>
      <c r="T71" s="91">
        <f t="shared" si="16"/>
        <v>0.70967741935483875</v>
      </c>
      <c r="U71" s="129">
        <v>79</v>
      </c>
    </row>
    <row r="72" spans="1:21" ht="14.5">
      <c r="A72" s="6" t="s">
        <v>6</v>
      </c>
      <c r="B72" s="6" t="s">
        <v>52</v>
      </c>
      <c r="C72" s="6" t="s">
        <v>217</v>
      </c>
      <c r="D72" s="6" t="s">
        <v>121</v>
      </c>
      <c r="E72" s="6">
        <f>VLOOKUP(D72,'PY23 Students Served'!A:C,3,FALSE)</f>
        <v>231</v>
      </c>
      <c r="F72" s="13">
        <f t="shared" si="17"/>
        <v>15793695.049536681</v>
      </c>
      <c r="G72" s="13">
        <v>11391042.410000004</v>
      </c>
      <c r="H72" s="9">
        <f t="shared" si="13"/>
        <v>68370.974240418538</v>
      </c>
      <c r="I72" s="8">
        <f>VLOOKUP(D72,'WIOA Performance Data'!$C$1:$AQ$122,24,FALSE)*4</f>
        <v>12449.96</v>
      </c>
      <c r="J72" s="6">
        <f>VLOOKUP(D72,'Graduates By Center'!$A$2:$E$120,4, FALSE)</f>
        <v>100</v>
      </c>
      <c r="K72" s="6">
        <f>VLOOKUP(D72,'Graduates By Center'!$A$2:$E$120,5, FALSE)</f>
        <v>85</v>
      </c>
      <c r="L72" s="6">
        <f>VLOOKUP(D72,'Grad Rates from Sep Analysis'!B:H,6,FALSE)</f>
        <v>209</v>
      </c>
      <c r="M72" s="5">
        <f t="shared" si="18"/>
        <v>0.4784688995215311</v>
      </c>
      <c r="N72" s="5">
        <f t="shared" si="19"/>
        <v>0.40669856459330145</v>
      </c>
      <c r="O72" s="8">
        <f t="shared" si="14"/>
        <v>157936.95049536682</v>
      </c>
      <c r="P72" s="8">
        <f t="shared" si="15"/>
        <v>185808.17705337272</v>
      </c>
      <c r="Q72" s="92">
        <v>307</v>
      </c>
      <c r="R72" s="92">
        <v>307</v>
      </c>
      <c r="S72" s="88">
        <v>181</v>
      </c>
      <c r="T72" s="91">
        <f t="shared" si="16"/>
        <v>0.5895765472312704</v>
      </c>
      <c r="U72" s="129">
        <v>78</v>
      </c>
    </row>
    <row r="73" spans="1:21" ht="14.5">
      <c r="A73" s="6" t="s">
        <v>17</v>
      </c>
      <c r="B73" s="6" t="s">
        <v>105</v>
      </c>
      <c r="C73" s="6" t="s">
        <v>228</v>
      </c>
      <c r="D73" s="6" t="s">
        <v>109</v>
      </c>
      <c r="E73" s="6">
        <f>VLOOKUP(D73,'PY23 Students Served'!A:C,3,FALSE)</f>
        <v>635</v>
      </c>
      <c r="F73" s="13">
        <f t="shared" si="17"/>
        <v>22075562.733017601</v>
      </c>
      <c r="G73" s="13">
        <v>15921775.780000005</v>
      </c>
      <c r="H73" s="9">
        <f t="shared" si="13"/>
        <v>34764.665721287558</v>
      </c>
      <c r="I73" s="8">
        <f>VLOOKUP(D73,'WIOA Performance Data'!$C$1:$AQ$122,24,FALSE)*4</f>
        <v>12172.4</v>
      </c>
      <c r="J73" s="6">
        <f>VLOOKUP(D73,'Graduates By Center'!$A$2:$E$120,4, FALSE)</f>
        <v>142</v>
      </c>
      <c r="K73" s="6">
        <f>VLOOKUP(D73,'Graduates By Center'!$A$2:$E$120,5, FALSE)</f>
        <v>126</v>
      </c>
      <c r="L73" s="6">
        <f>VLOOKUP(D73,'Grad Rates from Sep Analysis'!B:H,6,FALSE)</f>
        <v>408</v>
      </c>
      <c r="M73" s="5">
        <f t="shared" si="18"/>
        <v>0.34803921568627449</v>
      </c>
      <c r="N73" s="5">
        <f t="shared" si="19"/>
        <v>0.30882352941176472</v>
      </c>
      <c r="O73" s="8">
        <f t="shared" si="14"/>
        <v>155461.70938744789</v>
      </c>
      <c r="P73" s="8">
        <f t="shared" si="15"/>
        <v>175202.87883347302</v>
      </c>
      <c r="Q73" s="92">
        <v>532</v>
      </c>
      <c r="R73" s="92">
        <v>532</v>
      </c>
      <c r="S73" s="88">
        <v>309</v>
      </c>
      <c r="T73" s="91">
        <f t="shared" si="16"/>
        <v>0.58082706766917291</v>
      </c>
      <c r="U73" s="129">
        <v>215</v>
      </c>
    </row>
    <row r="74" spans="1:21" ht="14.5">
      <c r="A74" s="6" t="s">
        <v>3</v>
      </c>
      <c r="B74" s="6" t="s">
        <v>12</v>
      </c>
      <c r="C74" s="6" t="s">
        <v>207</v>
      </c>
      <c r="D74" s="6" t="s">
        <v>60</v>
      </c>
      <c r="E74" s="6">
        <f>VLOOKUP(D74,'PY23 Students Served'!A:C,3,FALSE)</f>
        <v>253</v>
      </c>
      <c r="F74" s="13">
        <f t="shared" si="17"/>
        <v>12903261.540574657</v>
      </c>
      <c r="G74" s="13">
        <v>9306346.5500000101</v>
      </c>
      <c r="H74" s="9">
        <f t="shared" si="13"/>
        <v>51001.033757212084</v>
      </c>
      <c r="I74" s="8">
        <f>VLOOKUP(D74,'WIOA Performance Data'!$C$1:$AQ$122,24,FALSE)*4</f>
        <v>17186.8</v>
      </c>
      <c r="J74" s="6">
        <f>VLOOKUP(D74,'Graduates By Center'!$A$2:$E$120,4, FALSE)</f>
        <v>84</v>
      </c>
      <c r="K74" s="6">
        <f>VLOOKUP(D74,'Graduates By Center'!$A$2:$E$120,5, FALSE)</f>
        <v>78</v>
      </c>
      <c r="L74" s="6">
        <f>VLOOKUP(D74,'Grad Rates from Sep Analysis'!B:H,6,FALSE)</f>
        <v>262</v>
      </c>
      <c r="M74" s="5">
        <f t="shared" si="18"/>
        <v>0.32061068702290074</v>
      </c>
      <c r="N74" s="5">
        <f t="shared" si="19"/>
        <v>0.29770992366412213</v>
      </c>
      <c r="O74" s="8">
        <f t="shared" si="14"/>
        <v>153610.25643541259</v>
      </c>
      <c r="P74" s="8">
        <f t="shared" si="15"/>
        <v>165426.43000736739</v>
      </c>
      <c r="Q74" s="92">
        <v>208</v>
      </c>
      <c r="R74" s="92">
        <v>208</v>
      </c>
      <c r="S74" s="88">
        <v>133</v>
      </c>
      <c r="T74" s="91">
        <f t="shared" si="16"/>
        <v>0.63942307692307687</v>
      </c>
      <c r="U74" s="129">
        <v>175</v>
      </c>
    </row>
    <row r="75" spans="1:21" ht="14.5">
      <c r="A75" s="6" t="s">
        <v>3</v>
      </c>
      <c r="B75" s="6" t="s">
        <v>26</v>
      </c>
      <c r="C75" s="6" t="s">
        <v>253</v>
      </c>
      <c r="D75" s="6" t="s">
        <v>45</v>
      </c>
      <c r="E75" s="6">
        <f>VLOOKUP(D75,'PY23 Students Served'!A:C,3,FALSE)</f>
        <v>202</v>
      </c>
      <c r="F75" s="13">
        <f t="shared" si="17"/>
        <v>11205024.896229951</v>
      </c>
      <c r="G75" s="13">
        <v>8081510.5900000008</v>
      </c>
      <c r="H75" s="9">
        <f t="shared" si="13"/>
        <v>55470.420278366095</v>
      </c>
      <c r="I75" s="8">
        <f>VLOOKUP(D75,'WIOA Performance Data'!$C$1:$AQ$122,24,FALSE)*4</f>
        <v>17385.36</v>
      </c>
      <c r="J75" s="6">
        <f>VLOOKUP(D75,'Graduates By Center'!$A$2:$E$120,4, FALSE)</f>
        <v>73</v>
      </c>
      <c r="K75" s="6">
        <f>VLOOKUP(D75,'Graduates By Center'!$A$2:$E$120,5, FALSE)</f>
        <v>58</v>
      </c>
      <c r="L75" s="6">
        <f>VLOOKUP(D75,'Grad Rates from Sep Analysis'!B:H,6,FALSE)</f>
        <v>168</v>
      </c>
      <c r="M75" s="5">
        <f t="shared" si="18"/>
        <v>0.43452380952380953</v>
      </c>
      <c r="N75" s="5">
        <f t="shared" si="19"/>
        <v>0.34523809523809523</v>
      </c>
      <c r="O75" s="8">
        <f t="shared" si="14"/>
        <v>153493.49172917742</v>
      </c>
      <c r="P75" s="8">
        <f t="shared" si="15"/>
        <v>193190.08441775778</v>
      </c>
      <c r="Q75" s="92">
        <v>157</v>
      </c>
      <c r="R75" s="92">
        <v>157</v>
      </c>
      <c r="S75" s="88">
        <v>122</v>
      </c>
      <c r="T75" s="91">
        <f t="shared" si="16"/>
        <v>0.77707006369426757</v>
      </c>
      <c r="U75" s="129">
        <v>74</v>
      </c>
    </row>
    <row r="76" spans="1:21" ht="14.5">
      <c r="A76" s="119" t="s">
        <v>31</v>
      </c>
      <c r="B76" s="119" t="s">
        <v>71</v>
      </c>
      <c r="C76" s="119" t="s">
        <v>274</v>
      </c>
      <c r="D76" s="119" t="s">
        <v>157</v>
      </c>
      <c r="E76" s="119">
        <f>VLOOKUP(D76,'PY23 Students Served'!A:C,3,FALSE)</f>
        <v>327</v>
      </c>
      <c r="F76" s="13">
        <f t="shared" si="17"/>
        <v>23934136.674809437</v>
      </c>
      <c r="G76" s="120">
        <v>17262253.390000001</v>
      </c>
      <c r="H76" s="121">
        <f t="shared" si="13"/>
        <v>73193.078516236812</v>
      </c>
      <c r="I76" s="122">
        <f>VLOOKUP(D76,'WIOA Performance Data'!$C$1:$AQ$122,24,FALSE)*4</f>
        <v>18230.919999999998</v>
      </c>
      <c r="J76" s="6">
        <f>VLOOKUP(D76,'Graduates By Center'!$A$2:$E$120,4, FALSE)</f>
        <v>159</v>
      </c>
      <c r="K76" s="6">
        <f>VLOOKUP(D76,'Graduates By Center'!$A$2:$E$120,5, FALSE)</f>
        <v>42</v>
      </c>
      <c r="L76" s="6">
        <f>VLOOKUP(D76,'Grad Rates from Sep Analysis'!B:H,6,FALSE)</f>
        <v>359</v>
      </c>
      <c r="M76" s="123">
        <f t="shared" si="18"/>
        <v>0.44289693593314761</v>
      </c>
      <c r="N76" s="123">
        <f t="shared" si="19"/>
        <v>0.11699164345403899</v>
      </c>
      <c r="O76" s="122">
        <f t="shared" si="14"/>
        <v>150529.16147678893</v>
      </c>
      <c r="P76" s="122">
        <f t="shared" si="15"/>
        <v>569860.39701927232</v>
      </c>
      <c r="Q76" s="124">
        <v>396</v>
      </c>
      <c r="R76" s="124">
        <v>396</v>
      </c>
      <c r="S76" s="126">
        <v>241</v>
      </c>
      <c r="T76" s="125">
        <f t="shared" si="16"/>
        <v>0.60858585858585856</v>
      </c>
      <c r="U76" s="129">
        <v>114</v>
      </c>
    </row>
    <row r="77" spans="1:21" ht="14.5">
      <c r="A77" s="6" t="s">
        <v>6</v>
      </c>
      <c r="B77" s="6" t="s">
        <v>7</v>
      </c>
      <c r="C77" s="6" t="s">
        <v>199</v>
      </c>
      <c r="D77" s="6" t="s">
        <v>8</v>
      </c>
      <c r="E77" s="6">
        <f>VLOOKUP(D77,'PY23 Students Served'!A:C,3,FALSE)</f>
        <v>289</v>
      </c>
      <c r="F77" s="13">
        <f t="shared" si="17"/>
        <v>8745106.486505717</v>
      </c>
      <c r="G77" s="13">
        <v>6307319.3799999999</v>
      </c>
      <c r="H77" s="9">
        <f t="shared" si="13"/>
        <v>30259.884036351963</v>
      </c>
      <c r="I77" s="8">
        <f>VLOOKUP(D77,'WIOA Performance Data'!$C$1:$AQ$122,24,FALSE)*4</f>
        <v>10677</v>
      </c>
      <c r="J77" s="6">
        <f>VLOOKUP(D77,'Graduates By Center'!$A$2:$E$120,4, FALSE)</f>
        <v>59</v>
      </c>
      <c r="K77" s="6">
        <f>VLOOKUP(D77,'Graduates By Center'!$A$2:$E$120,5, FALSE)</f>
        <v>50</v>
      </c>
      <c r="L77" s="6">
        <f>VLOOKUP(D77,'Grad Rates from Sep Analysis'!B:H,6,FALSE)</f>
        <v>217</v>
      </c>
      <c r="M77" s="5">
        <f t="shared" si="18"/>
        <v>0.27188940092165897</v>
      </c>
      <c r="N77" s="5">
        <f t="shared" si="19"/>
        <v>0.2304147465437788</v>
      </c>
      <c r="O77" s="8">
        <f t="shared" si="14"/>
        <v>148222.14383907994</v>
      </c>
      <c r="P77" s="8">
        <f t="shared" si="15"/>
        <v>174902.12973011433</v>
      </c>
      <c r="Q77" s="92">
        <v>202</v>
      </c>
      <c r="R77" s="92">
        <v>202</v>
      </c>
      <c r="S77" s="88">
        <v>154</v>
      </c>
      <c r="T77" s="91">
        <f t="shared" si="16"/>
        <v>0.76237623762376239</v>
      </c>
      <c r="U77" s="129">
        <v>79</v>
      </c>
    </row>
    <row r="78" spans="1:21" s="111" customFormat="1" ht="14.5">
      <c r="A78" s="6" t="s">
        <v>6</v>
      </c>
      <c r="B78" s="6" t="s">
        <v>56</v>
      </c>
      <c r="C78" s="6" t="s">
        <v>6</v>
      </c>
      <c r="D78" s="6" t="s">
        <v>57</v>
      </c>
      <c r="E78" s="6">
        <f>VLOOKUP(D78,'PY23 Students Served'!A:C,3,FALSE)</f>
        <v>357</v>
      </c>
      <c r="F78" s="13">
        <f t="shared" si="17"/>
        <v>14108627.366759084</v>
      </c>
      <c r="G78" s="13">
        <v>10175704.429999996</v>
      </c>
      <c r="H78" s="9">
        <f t="shared" si="13"/>
        <v>39519.964612770542</v>
      </c>
      <c r="I78" s="8">
        <f>VLOOKUP(D78,'WIOA Performance Data'!$C$1:$AQ$122,24,FALSE)*4</f>
        <v>15753.84</v>
      </c>
      <c r="J78" s="6">
        <f>VLOOKUP(D78,'Graduates By Center'!$A$2:$E$120,4, FALSE)</f>
        <v>96</v>
      </c>
      <c r="K78" s="6">
        <f>VLOOKUP(D78,'Graduates By Center'!$A$2:$E$120,5, FALSE)</f>
        <v>87</v>
      </c>
      <c r="L78" s="6">
        <f>VLOOKUP(D78,'Grad Rates from Sep Analysis'!B:H,6,FALSE)</f>
        <v>298</v>
      </c>
      <c r="M78" s="5">
        <f t="shared" si="18"/>
        <v>0.32214765100671139</v>
      </c>
      <c r="N78" s="5">
        <f t="shared" si="19"/>
        <v>0.29194630872483224</v>
      </c>
      <c r="O78" s="8">
        <f t="shared" si="14"/>
        <v>146964.86840374046</v>
      </c>
      <c r="P78" s="8">
        <f t="shared" si="15"/>
        <v>162168.13065240326</v>
      </c>
      <c r="Q78" s="92">
        <v>338</v>
      </c>
      <c r="R78" s="92">
        <v>338</v>
      </c>
      <c r="S78" s="88">
        <v>155</v>
      </c>
      <c r="T78" s="91">
        <f t="shared" si="16"/>
        <v>0.45857988165680474</v>
      </c>
      <c r="U78" s="129">
        <v>152</v>
      </c>
    </row>
    <row r="79" spans="1:21" ht="14.5">
      <c r="A79" s="119" t="s">
        <v>31</v>
      </c>
      <c r="B79" s="119" t="s">
        <v>32</v>
      </c>
      <c r="C79" s="119" t="s">
        <v>283</v>
      </c>
      <c r="D79" s="119" t="s">
        <v>151</v>
      </c>
      <c r="E79" s="119">
        <f>VLOOKUP(D79,'PY23 Students Served'!A:C,3,FALSE)</f>
        <v>329</v>
      </c>
      <c r="F79" s="13">
        <f t="shared" si="17"/>
        <v>22230372.535078205</v>
      </c>
      <c r="G79" s="120">
        <v>16033430.780000009</v>
      </c>
      <c r="H79" s="121">
        <f t="shared" si="13"/>
        <v>67569.52138321643</v>
      </c>
      <c r="I79" s="122">
        <f>VLOOKUP(D79,'WIOA Performance Data'!$C$1:$AQ$122,24,FALSE)*4</f>
        <v>19101.96</v>
      </c>
      <c r="J79" s="6">
        <f>VLOOKUP(D79,'Graduates By Center'!$A$2:$E$120,4, FALSE)</f>
        <v>153</v>
      </c>
      <c r="K79" s="6">
        <f>VLOOKUP(D79,'Graduates By Center'!$A$2:$E$120,5, FALSE)</f>
        <v>135</v>
      </c>
      <c r="L79" s="6">
        <f>VLOOKUP(D79,'Grad Rates from Sep Analysis'!B:H,6,FALSE)</f>
        <v>318</v>
      </c>
      <c r="M79" s="123">
        <f t="shared" si="18"/>
        <v>0.48113207547169812</v>
      </c>
      <c r="N79" s="123">
        <f t="shared" si="19"/>
        <v>0.42452830188679247</v>
      </c>
      <c r="O79" s="122">
        <f t="shared" si="14"/>
        <v>145296.55251685102</v>
      </c>
      <c r="P79" s="122">
        <f t="shared" si="15"/>
        <v>164669.42618576449</v>
      </c>
      <c r="Q79" s="124">
        <v>473</v>
      </c>
      <c r="R79" s="124">
        <v>473</v>
      </c>
      <c r="S79" s="126">
        <v>318</v>
      </c>
      <c r="T79" s="125">
        <f t="shared" si="16"/>
        <v>0.67230443974630016</v>
      </c>
      <c r="U79" s="129">
        <v>195</v>
      </c>
    </row>
    <row r="80" spans="1:21" ht="14.5">
      <c r="A80" s="6" t="s">
        <v>9</v>
      </c>
      <c r="B80" s="6" t="s">
        <v>38</v>
      </c>
      <c r="C80" s="6" t="s">
        <v>227</v>
      </c>
      <c r="D80" s="6" t="s">
        <v>139</v>
      </c>
      <c r="E80" s="6">
        <f>VLOOKUP(D80,'PY23 Students Served'!A:C,3,FALSE)</f>
        <v>153</v>
      </c>
      <c r="F80" s="13">
        <f t="shared" si="17"/>
        <v>6646549.9542543534</v>
      </c>
      <c r="G80" s="13">
        <v>4793756.7599999961</v>
      </c>
      <c r="H80" s="9">
        <f t="shared" si="13"/>
        <v>43441.502968982699</v>
      </c>
      <c r="I80" s="8">
        <f>VLOOKUP(D80,'WIOA Performance Data'!$C$1:$AQ$122,24,FALSE)*4</f>
        <v>10072.799999999999</v>
      </c>
      <c r="J80" s="6">
        <f>VLOOKUP(D80,'Graduates By Center'!$A$2:$E$120,4, FALSE)</f>
        <v>46</v>
      </c>
      <c r="K80" s="6">
        <f>VLOOKUP(D80,'Graduates By Center'!$A$2:$E$120,5, FALSE)</f>
        <v>36</v>
      </c>
      <c r="L80" s="6">
        <f>VLOOKUP(D80,'Grad Rates from Sep Analysis'!B:H,6,FALSE)</f>
        <v>121</v>
      </c>
      <c r="M80" s="5">
        <f t="shared" si="18"/>
        <v>0.38016528925619836</v>
      </c>
      <c r="N80" s="5">
        <f t="shared" si="19"/>
        <v>0.2975206611570248</v>
      </c>
      <c r="O80" s="8">
        <f t="shared" si="14"/>
        <v>144490.21639683377</v>
      </c>
      <c r="P80" s="8">
        <f t="shared" si="15"/>
        <v>184626.38761817649</v>
      </c>
      <c r="Q80" s="92">
        <v>107</v>
      </c>
      <c r="R80" s="92">
        <v>107</v>
      </c>
      <c r="S80" s="88">
        <v>72</v>
      </c>
      <c r="T80" s="91">
        <f t="shared" si="16"/>
        <v>0.67289719626168221</v>
      </c>
      <c r="U80" s="129">
        <v>77</v>
      </c>
    </row>
    <row r="81" spans="1:21" ht="14.5">
      <c r="A81" s="6" t="s">
        <v>9</v>
      </c>
      <c r="B81" s="6" t="s">
        <v>38</v>
      </c>
      <c r="C81" s="6" t="s">
        <v>249</v>
      </c>
      <c r="D81" s="6" t="s">
        <v>103</v>
      </c>
      <c r="E81" s="6">
        <f>VLOOKUP(D81,'PY23 Students Served'!A:C,3,FALSE)</f>
        <v>360</v>
      </c>
      <c r="F81" s="13">
        <f t="shared" si="17"/>
        <v>12358115.450235032</v>
      </c>
      <c r="G81" s="13">
        <v>8913165.4600000139</v>
      </c>
      <c r="H81" s="9">
        <f t="shared" si="13"/>
        <v>34328.098472875085</v>
      </c>
      <c r="I81" s="8">
        <f>VLOOKUP(D81,'WIOA Performance Data'!$C$1:$AQ$122,24,FALSE)*4</f>
        <v>9129.44</v>
      </c>
      <c r="J81" s="6">
        <f>VLOOKUP(D81,'Graduates By Center'!$A$2:$E$120,4, FALSE)</f>
        <v>86</v>
      </c>
      <c r="K81" s="6">
        <f>VLOOKUP(D81,'Graduates By Center'!$A$2:$E$120,5, FALSE)</f>
        <v>76</v>
      </c>
      <c r="L81" s="6">
        <f>VLOOKUP(D81,'Grad Rates from Sep Analysis'!B:H,6,FALSE)</f>
        <v>291</v>
      </c>
      <c r="M81" s="5">
        <f t="shared" si="18"/>
        <v>0.29553264604810997</v>
      </c>
      <c r="N81" s="5">
        <f t="shared" si="19"/>
        <v>0.2611683848797251</v>
      </c>
      <c r="O81" s="8">
        <f t="shared" si="14"/>
        <v>143699.01686319805</v>
      </c>
      <c r="P81" s="8">
        <f t="shared" si="15"/>
        <v>162606.78223993463</v>
      </c>
      <c r="Q81" s="92">
        <v>292</v>
      </c>
      <c r="R81" s="92">
        <v>292</v>
      </c>
      <c r="S81" s="88">
        <v>169</v>
      </c>
      <c r="T81" s="91">
        <f t="shared" si="16"/>
        <v>0.57876712328767121</v>
      </c>
      <c r="U81" s="129">
        <v>155</v>
      </c>
    </row>
    <row r="82" spans="1:21" ht="14.5">
      <c r="A82" s="6" t="s">
        <v>31</v>
      </c>
      <c r="B82" s="6" t="s">
        <v>155</v>
      </c>
      <c r="C82" s="6" t="s">
        <v>219</v>
      </c>
      <c r="D82" s="6" t="s">
        <v>177</v>
      </c>
      <c r="E82" s="6">
        <f>VLOOKUP(D82,'PY23 Students Served'!A:C,3,FALSE)</f>
        <v>307</v>
      </c>
      <c r="F82" s="13">
        <f t="shared" si="17"/>
        <v>12841734.089795625</v>
      </c>
      <c r="G82" s="13">
        <v>9261970.5</v>
      </c>
      <c r="H82" s="9">
        <f t="shared" si="13"/>
        <v>41829.752735490634</v>
      </c>
      <c r="I82" s="8">
        <f>VLOOKUP(D82,'WIOA Performance Data'!$C$1:$AQ$122,24,FALSE)*4</f>
        <v>20989.8</v>
      </c>
      <c r="J82" s="6">
        <f>VLOOKUP(D82,'Graduates By Center'!$A$2:$E$120,4, FALSE)</f>
        <v>90</v>
      </c>
      <c r="K82" s="6">
        <f>VLOOKUP(D82,'Graduates By Center'!$A$2:$E$120,5, FALSE)</f>
        <v>74</v>
      </c>
      <c r="L82" s="6">
        <f>VLOOKUP(D82,'Grad Rates from Sep Analysis'!B:H,6,FALSE)</f>
        <v>197</v>
      </c>
      <c r="M82" s="5">
        <f t="shared" si="18"/>
        <v>0.45685279187817257</v>
      </c>
      <c r="N82" s="5">
        <f t="shared" si="19"/>
        <v>0.37563451776649748</v>
      </c>
      <c r="O82" s="8">
        <f t="shared" si="14"/>
        <v>142685.93433106251</v>
      </c>
      <c r="P82" s="8">
        <f t="shared" si="15"/>
        <v>173536.94715940033</v>
      </c>
      <c r="Q82" s="92">
        <v>267</v>
      </c>
      <c r="R82" s="92">
        <v>267</v>
      </c>
      <c r="S82" s="88">
        <v>221</v>
      </c>
      <c r="T82" s="91">
        <f t="shared" si="16"/>
        <v>0.82771535580524347</v>
      </c>
      <c r="U82" s="129">
        <v>82</v>
      </c>
    </row>
    <row r="83" spans="1:21" ht="14.5">
      <c r="A83" s="6" t="s">
        <v>9</v>
      </c>
      <c r="B83" s="6" t="s">
        <v>28</v>
      </c>
      <c r="C83" s="6" t="s">
        <v>186</v>
      </c>
      <c r="D83" s="6" t="s">
        <v>29</v>
      </c>
      <c r="E83" s="6">
        <f>VLOOKUP(D83,'PY23 Students Served'!A:C,3,FALSE)</f>
        <v>284</v>
      </c>
      <c r="F83" s="13">
        <f t="shared" si="17"/>
        <v>11226434.861002466</v>
      </c>
      <c r="G83" s="13">
        <v>8096952.3099999996</v>
      </c>
      <c r="H83" s="9">
        <f t="shared" si="13"/>
        <v>39529.700214797413</v>
      </c>
      <c r="I83" s="8">
        <f>VLOOKUP(D83,'WIOA Performance Data'!$C$1:$AQ$122,24,FALSE)*4</f>
        <v>13264.56</v>
      </c>
      <c r="J83" s="6">
        <f>VLOOKUP(D83,'Graduates By Center'!$A$2:$E$120,4, FALSE)</f>
        <v>80</v>
      </c>
      <c r="K83" s="6">
        <f>VLOOKUP(D83,'Graduates By Center'!$A$2:$E$120,5, FALSE)</f>
        <v>62</v>
      </c>
      <c r="L83" s="6">
        <f>VLOOKUP(D83,'Grad Rates from Sep Analysis'!B:H,6,FALSE)</f>
        <v>204</v>
      </c>
      <c r="M83" s="5">
        <f t="shared" si="18"/>
        <v>0.39215686274509803</v>
      </c>
      <c r="N83" s="5">
        <f t="shared" si="19"/>
        <v>0.30392156862745096</v>
      </c>
      <c r="O83" s="8">
        <f t="shared" si="14"/>
        <v>140330.43576253083</v>
      </c>
      <c r="P83" s="8">
        <f t="shared" si="15"/>
        <v>181071.53001616881</v>
      </c>
      <c r="Q83" s="92">
        <v>203</v>
      </c>
      <c r="R83" s="92">
        <v>203</v>
      </c>
      <c r="S83" s="88">
        <v>166</v>
      </c>
      <c r="T83" s="91">
        <f t="shared" si="16"/>
        <v>0.81773399014778325</v>
      </c>
      <c r="U83" s="129">
        <v>101</v>
      </c>
    </row>
    <row r="84" spans="1:21" ht="14.5">
      <c r="A84" s="6" t="s">
        <v>17</v>
      </c>
      <c r="B84" s="6" t="s">
        <v>105</v>
      </c>
      <c r="C84" s="6" t="s">
        <v>285</v>
      </c>
      <c r="D84" s="6" t="s">
        <v>106</v>
      </c>
      <c r="E84" s="6">
        <f>VLOOKUP(D84,'PY23 Students Served'!A:C,3,FALSE)</f>
        <v>275</v>
      </c>
      <c r="F84" s="13">
        <f t="shared" si="17"/>
        <v>10655262.325044472</v>
      </c>
      <c r="G84" s="13">
        <v>7684999.9100000001</v>
      </c>
      <c r="H84" s="9">
        <f t="shared" si="13"/>
        <v>38746.408454707169</v>
      </c>
      <c r="I84" s="8">
        <f>VLOOKUP(D84,'WIOA Performance Data'!$C$1:$AQ$122,24,FALSE)*4</f>
        <v>13033.6</v>
      </c>
      <c r="J84" s="6">
        <f>VLOOKUP(D84,'Graduates By Center'!$A$2:$E$120,4, FALSE)</f>
        <v>76</v>
      </c>
      <c r="K84" s="6">
        <f>VLOOKUP(D84,'Graduates By Center'!$A$2:$E$120,5, FALSE)</f>
        <v>55</v>
      </c>
      <c r="L84" s="6">
        <f>VLOOKUP(D84,'Grad Rates from Sep Analysis'!B:H,6,FALSE)</f>
        <v>231</v>
      </c>
      <c r="M84" s="5">
        <f t="shared" si="18"/>
        <v>0.32900432900432902</v>
      </c>
      <c r="N84" s="5">
        <f t="shared" si="19"/>
        <v>0.23809523809523808</v>
      </c>
      <c r="O84" s="8">
        <f t="shared" si="14"/>
        <v>140200.82006637464</v>
      </c>
      <c r="P84" s="8">
        <f t="shared" si="15"/>
        <v>193732.04227353586</v>
      </c>
      <c r="Q84" s="92">
        <v>235</v>
      </c>
      <c r="R84" s="92">
        <v>235</v>
      </c>
      <c r="S84" s="88">
        <v>183</v>
      </c>
      <c r="T84" s="91">
        <f t="shared" si="16"/>
        <v>0.77872340425531916</v>
      </c>
      <c r="U84" s="129">
        <v>122</v>
      </c>
    </row>
    <row r="85" spans="1:21" ht="14.5">
      <c r="A85" s="6" t="s">
        <v>3</v>
      </c>
      <c r="B85" s="6" t="s">
        <v>4</v>
      </c>
      <c r="C85" s="6" t="s">
        <v>288</v>
      </c>
      <c r="D85" s="6" t="s">
        <v>5</v>
      </c>
      <c r="E85" s="6">
        <f>VLOOKUP(D85,'PY23 Students Served'!A:C,3,FALSE)</f>
        <v>471</v>
      </c>
      <c r="F85" s="13">
        <f t="shared" si="17"/>
        <v>23915254.606927462</v>
      </c>
      <c r="G85" s="13">
        <v>17248634.890000004</v>
      </c>
      <c r="H85" s="9">
        <f t="shared" si="13"/>
        <v>50775.487488168706</v>
      </c>
      <c r="I85" s="8">
        <f>VLOOKUP(D85,'WIOA Performance Data'!$C$1:$AQ$122,24,FALSE)*4</f>
        <v>14789.72</v>
      </c>
      <c r="J85" s="6">
        <f>VLOOKUP(D85,'Graduates By Center'!$A$2:$E$120,4, FALSE)</f>
        <v>171</v>
      </c>
      <c r="K85" s="6">
        <f>VLOOKUP(D85,'Graduates By Center'!$A$2:$E$120,5, FALSE)</f>
        <v>155</v>
      </c>
      <c r="L85" s="6">
        <f>VLOOKUP(D85,'Grad Rates from Sep Analysis'!B:H,6,FALSE)</f>
        <v>425</v>
      </c>
      <c r="M85" s="5">
        <f t="shared" si="18"/>
        <v>0.40235294117647058</v>
      </c>
      <c r="N85" s="5">
        <f t="shared" si="19"/>
        <v>0.36470588235294116</v>
      </c>
      <c r="O85" s="8">
        <f t="shared" si="14"/>
        <v>139855.29009899101</v>
      </c>
      <c r="P85" s="8">
        <f t="shared" si="15"/>
        <v>154291.96520598364</v>
      </c>
      <c r="Q85" s="92">
        <v>402</v>
      </c>
      <c r="R85" s="92">
        <v>402</v>
      </c>
      <c r="S85" s="88">
        <v>311</v>
      </c>
      <c r="T85" s="91">
        <f t="shared" si="16"/>
        <v>0.77363184079601988</v>
      </c>
      <c r="U85" s="129">
        <v>141</v>
      </c>
    </row>
    <row r="86" spans="1:21" ht="14.5">
      <c r="A86" s="6" t="s">
        <v>3</v>
      </c>
      <c r="B86" s="6" t="s">
        <v>172</v>
      </c>
      <c r="C86" s="6" t="s">
        <v>213</v>
      </c>
      <c r="D86" s="6" t="s">
        <v>173</v>
      </c>
      <c r="E86" s="6">
        <f>VLOOKUP(D86,'PY23 Students Served'!A:C,3,FALSE)</f>
        <v>172</v>
      </c>
      <c r="F86" s="13">
        <f t="shared" si="17"/>
        <v>11308630.942041751</v>
      </c>
      <c r="G86" s="13">
        <v>8156235.400000005</v>
      </c>
      <c r="H86" s="9">
        <f t="shared" si="13"/>
        <v>65747.854314196229</v>
      </c>
      <c r="I86" s="8">
        <f>VLOOKUP(D86,'WIOA Performance Data'!$C$1:$AQ$122,24,FALSE)*4</f>
        <v>18173.12</v>
      </c>
      <c r="J86" s="6">
        <f>VLOOKUP(D86,'Graduates By Center'!$A$2:$E$120,4, FALSE)</f>
        <v>81</v>
      </c>
      <c r="K86" s="6">
        <f>VLOOKUP(D86,'Graduates By Center'!$A$2:$E$120,5, FALSE)</f>
        <v>59</v>
      </c>
      <c r="L86" s="6">
        <f>VLOOKUP(D86,'Grad Rates from Sep Analysis'!B:H,6,FALSE)</f>
        <v>171</v>
      </c>
      <c r="M86" s="5">
        <f t="shared" si="18"/>
        <v>0.47368421052631576</v>
      </c>
      <c r="N86" s="5">
        <f t="shared" si="19"/>
        <v>0.34502923976608185</v>
      </c>
      <c r="O86" s="8">
        <f t="shared" si="14"/>
        <v>139612.7276795278</v>
      </c>
      <c r="P86" s="8">
        <f t="shared" si="15"/>
        <v>191671.71088206358</v>
      </c>
      <c r="Q86" s="92">
        <v>185</v>
      </c>
      <c r="R86" s="92">
        <v>185</v>
      </c>
      <c r="S86" s="88">
        <v>163</v>
      </c>
      <c r="T86" s="91">
        <f t="shared" si="16"/>
        <v>0.88108108108108107</v>
      </c>
      <c r="U86" s="129">
        <v>134</v>
      </c>
    </row>
    <row r="87" spans="1:21" ht="14.5">
      <c r="A87" s="6" t="s">
        <v>6</v>
      </c>
      <c r="B87" s="6" t="s">
        <v>52</v>
      </c>
      <c r="C87" s="6" t="s">
        <v>209</v>
      </c>
      <c r="D87" s="6" t="s">
        <v>80</v>
      </c>
      <c r="E87" s="6">
        <f>VLOOKUP(D87,'PY23 Students Served'!A:C,3,FALSE)</f>
        <v>321</v>
      </c>
      <c r="F87" s="13">
        <f t="shared" si="17"/>
        <v>16461347.44446707</v>
      </c>
      <c r="G87" s="13">
        <v>11872579.930000002</v>
      </c>
      <c r="H87" s="9">
        <f t="shared" si="13"/>
        <v>51281.456213293051</v>
      </c>
      <c r="I87" s="8">
        <f>VLOOKUP(D87,'WIOA Performance Data'!$C$1:$AQ$122,24,FALSE)*4</f>
        <v>9789.08</v>
      </c>
      <c r="J87" s="6">
        <f>VLOOKUP(D87,'Graduates By Center'!$A$2:$E$120,4, FALSE)</f>
        <v>118</v>
      </c>
      <c r="K87" s="6">
        <f>VLOOKUP(D87,'Graduates By Center'!$A$2:$E$120,5, FALSE)</f>
        <v>101</v>
      </c>
      <c r="L87" s="6">
        <f>VLOOKUP(D87,'Grad Rates from Sep Analysis'!B:H,6,FALSE)</f>
        <v>275</v>
      </c>
      <c r="M87" s="5">
        <f t="shared" si="18"/>
        <v>0.42909090909090908</v>
      </c>
      <c r="N87" s="5">
        <f t="shared" si="19"/>
        <v>0.36727272727272725</v>
      </c>
      <c r="O87" s="8">
        <f t="shared" si="14"/>
        <v>139502.94444463617</v>
      </c>
      <c r="P87" s="8">
        <f t="shared" si="15"/>
        <v>162983.63806403038</v>
      </c>
      <c r="Q87" s="92">
        <v>298</v>
      </c>
      <c r="R87" s="92">
        <v>298</v>
      </c>
      <c r="S87" s="88">
        <v>194</v>
      </c>
      <c r="T87" s="91">
        <f t="shared" si="16"/>
        <v>0.65100671140939592</v>
      </c>
      <c r="U87" s="129">
        <v>105</v>
      </c>
    </row>
    <row r="88" spans="1:21" ht="14.5">
      <c r="A88" s="6" t="s">
        <v>6</v>
      </c>
      <c r="B88" s="6" t="s">
        <v>128</v>
      </c>
      <c r="C88" s="6" t="s">
        <v>232</v>
      </c>
      <c r="D88" s="6" t="s">
        <v>129</v>
      </c>
      <c r="E88" s="6">
        <f>VLOOKUP(D88,'PY23 Students Served'!A:C,3,FALSE)</f>
        <v>216</v>
      </c>
      <c r="F88" s="13">
        <f t="shared" si="17"/>
        <v>13755612.157755297</v>
      </c>
      <c r="G88" s="13">
        <v>9921095.7900000047</v>
      </c>
      <c r="H88" s="9">
        <f t="shared" si="13"/>
        <v>63683.389619237481</v>
      </c>
      <c r="I88" s="8">
        <f>VLOOKUP(D88,'WIOA Performance Data'!$C$1:$AQ$122,24,FALSE)*4</f>
        <v>20758.72</v>
      </c>
      <c r="J88" s="6">
        <f>VLOOKUP(D88,'Graduates By Center'!$A$2:$E$120,4, FALSE)</f>
        <v>99</v>
      </c>
      <c r="K88" s="6">
        <f>VLOOKUP(D88,'Graduates By Center'!$A$2:$E$120,5, FALSE)</f>
        <v>74</v>
      </c>
      <c r="L88" s="6">
        <f>VLOOKUP(D88,'Grad Rates from Sep Analysis'!B:H,6,FALSE)</f>
        <v>209</v>
      </c>
      <c r="M88" s="5">
        <f t="shared" si="18"/>
        <v>0.47368421052631576</v>
      </c>
      <c r="N88" s="5">
        <f t="shared" si="19"/>
        <v>0.35406698564593303</v>
      </c>
      <c r="O88" s="8">
        <f t="shared" si="14"/>
        <v>138945.57735106361</v>
      </c>
      <c r="P88" s="8">
        <f t="shared" si="15"/>
        <v>185886.65078047698</v>
      </c>
      <c r="Q88" s="92">
        <v>264</v>
      </c>
      <c r="R88" s="92">
        <v>264</v>
      </c>
      <c r="S88" s="134">
        <v>167</v>
      </c>
      <c r="T88" s="91">
        <f t="shared" si="16"/>
        <v>0.63257575757575757</v>
      </c>
      <c r="U88" s="129">
        <v>111</v>
      </c>
    </row>
    <row r="89" spans="1:21" ht="14.5">
      <c r="A89" s="6" t="s">
        <v>14</v>
      </c>
      <c r="B89" s="6" t="s">
        <v>15</v>
      </c>
      <c r="C89" s="6" t="s">
        <v>58</v>
      </c>
      <c r="D89" s="6" t="s">
        <v>16</v>
      </c>
      <c r="E89" s="6">
        <f>VLOOKUP(D89,'PY23 Students Served'!A:C,3,FALSE)</f>
        <v>379</v>
      </c>
      <c r="F89" s="13">
        <f t="shared" si="17"/>
        <v>15695700.424034791</v>
      </c>
      <c r="G89" s="13">
        <v>11320364.779999997</v>
      </c>
      <c r="H89" s="9">
        <f t="shared" si="13"/>
        <v>41413.457583205251</v>
      </c>
      <c r="I89" s="8">
        <f>VLOOKUP(D89,'WIOA Performance Data'!$C$1:$AQ$122,24,FALSE)*4</f>
        <v>15145.36</v>
      </c>
      <c r="J89" s="6">
        <f>VLOOKUP(D89,'Graduates By Center'!$A$2:$E$120,4, FALSE)</f>
        <v>113</v>
      </c>
      <c r="K89" s="6">
        <f>VLOOKUP(D89,'Graduates By Center'!$A$2:$E$120,5, FALSE)</f>
        <v>75</v>
      </c>
      <c r="L89" s="6">
        <f>VLOOKUP(D89,'Grad Rates from Sep Analysis'!B:H,6,FALSE)</f>
        <v>315</v>
      </c>
      <c r="M89" s="5">
        <f t="shared" si="18"/>
        <v>0.35873015873015873</v>
      </c>
      <c r="N89" s="5">
        <f t="shared" si="19"/>
        <v>0.23809523809523808</v>
      </c>
      <c r="O89" s="8">
        <f t="shared" si="14"/>
        <v>138900.00375252028</v>
      </c>
      <c r="P89" s="8">
        <f t="shared" si="15"/>
        <v>209276.00565379721</v>
      </c>
      <c r="Q89" s="92">
        <v>280</v>
      </c>
      <c r="R89" s="92">
        <v>280</v>
      </c>
      <c r="S89" s="88">
        <v>250</v>
      </c>
      <c r="T89" s="91">
        <f t="shared" si="16"/>
        <v>0.8928571428571429</v>
      </c>
      <c r="U89" s="129">
        <v>160</v>
      </c>
    </row>
    <row r="90" spans="1:21" ht="14.5">
      <c r="A90" s="6" t="s">
        <v>31</v>
      </c>
      <c r="B90" s="6" t="s">
        <v>155</v>
      </c>
      <c r="C90" s="6" t="s">
        <v>262</v>
      </c>
      <c r="D90" s="6" t="s">
        <v>156</v>
      </c>
      <c r="E90" s="6">
        <f>VLOOKUP(D90,'PY23 Students Served'!A:C,3,FALSE)</f>
        <v>387</v>
      </c>
      <c r="F90" s="13">
        <f t="shared" si="17"/>
        <v>14997623.864814479</v>
      </c>
      <c r="G90" s="13">
        <v>10816884.140000004</v>
      </c>
      <c r="H90" s="9">
        <f t="shared" si="13"/>
        <v>38753.550038280307</v>
      </c>
      <c r="I90" s="8">
        <f>VLOOKUP(D90,'WIOA Performance Data'!$C$1:$AQ$122,24,FALSE)*4</f>
        <v>18679.84</v>
      </c>
      <c r="J90" s="6">
        <f>VLOOKUP(D90,'Graduates By Center'!$A$2:$E$120,4, FALSE)</f>
        <v>108</v>
      </c>
      <c r="K90" s="6">
        <f>VLOOKUP(D90,'Graduates By Center'!$A$2:$E$120,5, FALSE)</f>
        <v>75</v>
      </c>
      <c r="L90" s="6">
        <f>VLOOKUP(D90,'Grad Rates from Sep Analysis'!B:H,6,FALSE)</f>
        <v>308</v>
      </c>
      <c r="M90" s="5">
        <f t="shared" si="18"/>
        <v>0.35064935064935066</v>
      </c>
      <c r="N90" s="5">
        <f t="shared" si="19"/>
        <v>0.2435064935064935</v>
      </c>
      <c r="O90" s="8">
        <f t="shared" si="14"/>
        <v>138866.88763717111</v>
      </c>
      <c r="P90" s="8">
        <f t="shared" si="15"/>
        <v>199968.31819752639</v>
      </c>
      <c r="Q90" s="92">
        <v>353</v>
      </c>
      <c r="R90" s="92">
        <v>353</v>
      </c>
      <c r="S90" s="88">
        <v>239</v>
      </c>
      <c r="T90" s="91">
        <f t="shared" si="16"/>
        <v>0.67705382436260619</v>
      </c>
      <c r="U90" s="129">
        <v>184</v>
      </c>
    </row>
    <row r="91" spans="1:21" ht="14.5">
      <c r="A91" s="6" t="s">
        <v>9</v>
      </c>
      <c r="B91" s="6" t="s">
        <v>77</v>
      </c>
      <c r="C91" s="6" t="s">
        <v>187</v>
      </c>
      <c r="D91" s="6" t="s">
        <v>78</v>
      </c>
      <c r="E91" s="6">
        <f>VLOOKUP(D91,'PY23 Students Served'!A:C,3,FALSE)</f>
        <v>280</v>
      </c>
      <c r="F91" s="13">
        <f t="shared" si="17"/>
        <v>13028106.942174641</v>
      </c>
      <c r="G91" s="13">
        <v>9396390.0299999993</v>
      </c>
      <c r="H91" s="9">
        <f t="shared" si="13"/>
        <v>46528.95336490943</v>
      </c>
      <c r="I91" s="8">
        <f>VLOOKUP(D91,'WIOA Performance Data'!$C$1:$AQ$122,24,FALSE)*4</f>
        <v>13558.48</v>
      </c>
      <c r="J91" s="6">
        <f>VLOOKUP(D91,'Graduates By Center'!$A$2:$E$120,4, FALSE)</f>
        <v>95</v>
      </c>
      <c r="K91" s="6">
        <f>VLOOKUP(D91,'Graduates By Center'!$A$2:$E$120,5, FALSE)</f>
        <v>82</v>
      </c>
      <c r="L91" s="6">
        <f>VLOOKUP(D91,'Grad Rates from Sep Analysis'!B:H,6,FALSE)</f>
        <v>251</v>
      </c>
      <c r="M91" s="5">
        <f t="shared" si="18"/>
        <v>0.37848605577689243</v>
      </c>
      <c r="N91" s="5">
        <f t="shared" si="19"/>
        <v>0.32669322709163345</v>
      </c>
      <c r="O91" s="8">
        <f t="shared" si="14"/>
        <v>137137.96781236466</v>
      </c>
      <c r="P91" s="8">
        <f t="shared" si="15"/>
        <v>158879.3529533493</v>
      </c>
      <c r="Q91" s="92">
        <v>251</v>
      </c>
      <c r="R91" s="92">
        <v>251</v>
      </c>
      <c r="S91" s="88">
        <v>133</v>
      </c>
      <c r="T91" s="91">
        <f t="shared" si="16"/>
        <v>0.52988047808764938</v>
      </c>
      <c r="U91" s="129">
        <v>118</v>
      </c>
    </row>
    <row r="92" spans="1:21" ht="14.5">
      <c r="A92" s="6" t="s">
        <v>17</v>
      </c>
      <c r="B92" s="6" t="s">
        <v>18</v>
      </c>
      <c r="C92" s="6" t="s">
        <v>222</v>
      </c>
      <c r="D92" s="6" t="s">
        <v>97</v>
      </c>
      <c r="E92" s="6">
        <f>VLOOKUP(D92,'PY23 Students Served'!A:C,3,FALSE)</f>
        <v>1191</v>
      </c>
      <c r="F92" s="13">
        <f t="shared" si="17"/>
        <v>59625210.309991486</v>
      </c>
      <c r="G92" s="13">
        <v>43004078.350000001</v>
      </c>
      <c r="H92" s="9">
        <f t="shared" si="13"/>
        <v>50063.148874887898</v>
      </c>
      <c r="I92" s="8">
        <f>VLOOKUP(D92,'WIOA Performance Data'!$C$1:$AQ$122,24,FALSE)*4</f>
        <v>15323.92</v>
      </c>
      <c r="J92" s="6">
        <f>VLOOKUP(D92,'Graduates By Center'!$A$2:$E$120,4, FALSE)</f>
        <v>435</v>
      </c>
      <c r="K92" s="6">
        <f>VLOOKUP(D92,'Graduates By Center'!$A$2:$E$120,5, FALSE)</f>
        <v>333</v>
      </c>
      <c r="L92" s="6">
        <f>VLOOKUP(D92,'Grad Rates from Sep Analysis'!B:H,6,FALSE)</f>
        <v>1196</v>
      </c>
      <c r="M92" s="5">
        <f t="shared" si="18"/>
        <v>0.36371237458193978</v>
      </c>
      <c r="N92" s="5">
        <f t="shared" si="19"/>
        <v>0.27842809364548493</v>
      </c>
      <c r="O92" s="8">
        <f t="shared" si="14"/>
        <v>137069.44898848617</v>
      </c>
      <c r="P92" s="8">
        <f t="shared" si="15"/>
        <v>179054.68561559005</v>
      </c>
      <c r="Q92" s="92">
        <v>1471</v>
      </c>
      <c r="R92" s="92">
        <v>1471</v>
      </c>
      <c r="S92" s="88">
        <v>780</v>
      </c>
      <c r="T92" s="91">
        <f t="shared" si="16"/>
        <v>0.53025152957171995</v>
      </c>
      <c r="U92" s="129">
        <v>633</v>
      </c>
    </row>
    <row r="93" spans="1:21" ht="14.5">
      <c r="A93" s="6" t="s">
        <v>14</v>
      </c>
      <c r="B93" s="6" t="s">
        <v>36</v>
      </c>
      <c r="C93" s="6" t="s">
        <v>289</v>
      </c>
      <c r="D93" s="6" t="s">
        <v>37</v>
      </c>
      <c r="E93" s="6">
        <f>VLOOKUP(D93,'PY23 Students Served'!A:C,3,FALSE)</f>
        <v>263</v>
      </c>
      <c r="F93" s="13">
        <f t="shared" si="17"/>
        <v>14540645.01744996</v>
      </c>
      <c r="G93" s="13">
        <v>10487292.779999999</v>
      </c>
      <c r="H93" s="9">
        <f t="shared" si="13"/>
        <v>55287.623640494145</v>
      </c>
      <c r="I93" s="8">
        <f>VLOOKUP(D93,'WIOA Performance Data'!$C$1:$AQ$122,24,FALSE)*4</f>
        <v>10542.6</v>
      </c>
      <c r="J93" s="6">
        <f>VLOOKUP(D93,'Graduates By Center'!$A$2:$E$120,4, FALSE)</f>
        <v>108</v>
      </c>
      <c r="K93" s="6">
        <f>VLOOKUP(D93,'Graduates By Center'!$A$2:$E$120,5, FALSE)</f>
        <v>97</v>
      </c>
      <c r="L93" s="6">
        <f>VLOOKUP(D93,'Grad Rates from Sep Analysis'!B:H,6,FALSE)</f>
        <v>245</v>
      </c>
      <c r="M93" s="5">
        <f t="shared" si="18"/>
        <v>0.44081632653061226</v>
      </c>
      <c r="N93" s="5">
        <f t="shared" si="19"/>
        <v>0.39591836734693875</v>
      </c>
      <c r="O93" s="8">
        <f t="shared" si="14"/>
        <v>134635.60201342555</v>
      </c>
      <c r="P93" s="8">
        <f t="shared" si="15"/>
        <v>149903.55688092741</v>
      </c>
      <c r="Q93" s="92">
        <v>318</v>
      </c>
      <c r="R93" s="92">
        <v>318</v>
      </c>
      <c r="S93" s="88">
        <v>157</v>
      </c>
      <c r="T93" s="91">
        <f t="shared" si="16"/>
        <v>0.49371069182389937</v>
      </c>
      <c r="U93" s="129">
        <v>141</v>
      </c>
    </row>
    <row r="94" spans="1:21" ht="14.5">
      <c r="A94" s="6" t="s">
        <v>31</v>
      </c>
      <c r="B94" s="6" t="s">
        <v>71</v>
      </c>
      <c r="C94" s="6" t="s">
        <v>242</v>
      </c>
      <c r="D94" s="6" t="s">
        <v>101</v>
      </c>
      <c r="E94" s="6">
        <f>VLOOKUP(D94,'PY23 Students Served'!A:C,3,FALSE)</f>
        <v>352</v>
      </c>
      <c r="F94" s="13">
        <f t="shared" si="17"/>
        <v>16474207.105325349</v>
      </c>
      <c r="G94" s="13">
        <v>11881854.829999996</v>
      </c>
      <c r="H94" s="9">
        <f t="shared" si="13"/>
        <v>46801.724731037924</v>
      </c>
      <c r="I94" s="8">
        <f>VLOOKUP(D94,'WIOA Performance Data'!$C$1:$AQ$122,24,FALSE)*4</f>
        <v>28152</v>
      </c>
      <c r="J94" s="6">
        <f>VLOOKUP(D94,'Graduates By Center'!$A$2:$E$120,4, FALSE)</f>
        <v>123</v>
      </c>
      <c r="K94" s="6">
        <f>VLOOKUP(D94,'Graduates By Center'!$A$2:$E$120,5, FALSE)</f>
        <v>120</v>
      </c>
      <c r="L94" s="6">
        <f>VLOOKUP(D94,'Grad Rates from Sep Analysis'!B:H,6,FALSE)</f>
        <v>278</v>
      </c>
      <c r="M94" s="5">
        <f t="shared" si="18"/>
        <v>0.44244604316546765</v>
      </c>
      <c r="N94" s="5">
        <f t="shared" si="19"/>
        <v>0.43165467625899279</v>
      </c>
      <c r="O94" s="8">
        <f t="shared" si="14"/>
        <v>133936.6431327264</v>
      </c>
      <c r="P94" s="8">
        <f t="shared" si="15"/>
        <v>137285.05921104457</v>
      </c>
      <c r="Q94" s="92">
        <v>300</v>
      </c>
      <c r="R94" s="92">
        <v>300</v>
      </c>
      <c r="S94" s="88">
        <v>255</v>
      </c>
      <c r="T94" s="91">
        <f t="shared" si="16"/>
        <v>0.85</v>
      </c>
      <c r="U94" s="129">
        <v>83</v>
      </c>
    </row>
    <row r="95" spans="1:21" ht="14.5">
      <c r="A95" s="119" t="s">
        <v>17</v>
      </c>
      <c r="B95" s="119" t="s">
        <v>43</v>
      </c>
      <c r="C95" s="119" t="s">
        <v>277</v>
      </c>
      <c r="D95" s="119" t="s">
        <v>44</v>
      </c>
      <c r="E95" s="119">
        <f>VLOOKUP(D95,'PY23 Students Served'!A:C,3,FALSE)</f>
        <v>432</v>
      </c>
      <c r="F95" s="13">
        <f t="shared" si="17"/>
        <v>14795812.542359091</v>
      </c>
      <c r="G95" s="120">
        <v>10671329.77</v>
      </c>
      <c r="H95" s="121">
        <f t="shared" si="13"/>
        <v>34249.566070275672</v>
      </c>
      <c r="I95" s="122">
        <f>VLOOKUP(D95,'WIOA Performance Data'!$C$1:$AQ$122,24,FALSE)*4</f>
        <v>10880</v>
      </c>
      <c r="J95" s="6">
        <f>VLOOKUP(D95,'Graduates By Center'!$A$2:$E$120,4, FALSE)</f>
        <v>111</v>
      </c>
      <c r="K95" s="6">
        <f>VLOOKUP(D95,'Graduates By Center'!$A$2:$E$120,5, FALSE)</f>
        <v>58</v>
      </c>
      <c r="L95" s="6">
        <f>VLOOKUP(D95,'Grad Rates from Sep Analysis'!B:H,6,FALSE)</f>
        <v>350</v>
      </c>
      <c r="M95" s="123">
        <f t="shared" si="18"/>
        <v>0.31714285714285712</v>
      </c>
      <c r="N95" s="123">
        <f t="shared" si="19"/>
        <v>0.1657142857142857</v>
      </c>
      <c r="O95" s="122">
        <f t="shared" si="14"/>
        <v>133295.60848972155</v>
      </c>
      <c r="P95" s="122">
        <f t="shared" si="15"/>
        <v>255100.21624757053</v>
      </c>
      <c r="Q95" s="124">
        <v>285</v>
      </c>
      <c r="R95" s="124">
        <v>285</v>
      </c>
      <c r="S95" s="126">
        <v>229</v>
      </c>
      <c r="T95" s="125">
        <f t="shared" si="16"/>
        <v>0.80350877192982462</v>
      </c>
      <c r="U95" s="129">
        <v>144</v>
      </c>
    </row>
    <row r="96" spans="1:21" ht="14.5">
      <c r="A96" s="6" t="s">
        <v>6</v>
      </c>
      <c r="B96" s="6" t="s">
        <v>24</v>
      </c>
      <c r="C96" s="6" t="s">
        <v>212</v>
      </c>
      <c r="D96" s="6" t="s">
        <v>96</v>
      </c>
      <c r="E96" s="6">
        <f>VLOOKUP(D96,'PY23 Students Served'!A:C,3,FALSE)</f>
        <v>415</v>
      </c>
      <c r="F96" s="13">
        <f t="shared" si="17"/>
        <v>20173085.380243964</v>
      </c>
      <c r="G96" s="13">
        <v>14549633.279999996</v>
      </c>
      <c r="H96" s="9">
        <f t="shared" si="13"/>
        <v>48609.844289744491</v>
      </c>
      <c r="I96" s="8">
        <f>VLOOKUP(D96,'WIOA Performance Data'!$C$1:$AQ$122,24,FALSE)*4</f>
        <v>16525.84</v>
      </c>
      <c r="J96" s="6">
        <f>VLOOKUP(D96,'Graduates By Center'!$A$2:$E$120,4, FALSE)</f>
        <v>153</v>
      </c>
      <c r="K96" s="6">
        <f>VLOOKUP(D96,'Graduates By Center'!$A$2:$E$120,5, FALSE)</f>
        <v>129</v>
      </c>
      <c r="L96" s="6">
        <f>VLOOKUP(D96,'Grad Rates from Sep Analysis'!B:H,6,FALSE)</f>
        <v>341</v>
      </c>
      <c r="M96" s="5">
        <f t="shared" si="18"/>
        <v>0.44868035190615835</v>
      </c>
      <c r="N96" s="5">
        <f t="shared" si="19"/>
        <v>0.3782991202346041</v>
      </c>
      <c r="O96" s="8">
        <f t="shared" si="14"/>
        <v>131850.23124342461</v>
      </c>
      <c r="P96" s="8">
        <f t="shared" si="15"/>
        <v>156380.50682359663</v>
      </c>
      <c r="Q96" s="92">
        <v>436</v>
      </c>
      <c r="R96" s="92">
        <v>436</v>
      </c>
      <c r="S96" s="88">
        <v>250</v>
      </c>
      <c r="T96" s="91">
        <f t="shared" si="16"/>
        <v>0.57339449541284404</v>
      </c>
      <c r="U96" s="129">
        <v>179</v>
      </c>
    </row>
    <row r="97" spans="1:21" ht="14.5">
      <c r="A97" s="119" t="s">
        <v>17</v>
      </c>
      <c r="B97" s="119" t="s">
        <v>105</v>
      </c>
      <c r="C97" s="119" t="s">
        <v>281</v>
      </c>
      <c r="D97" s="119" t="s">
        <v>112</v>
      </c>
      <c r="E97" s="119">
        <f>VLOOKUP(D97,'PY23 Students Served'!A:C,3,FALSE)</f>
        <v>238</v>
      </c>
      <c r="F97" s="13">
        <f t="shared" si="17"/>
        <v>9226123.5227669608</v>
      </c>
      <c r="G97" s="120">
        <v>6654248.0399999963</v>
      </c>
      <c r="H97" s="121">
        <f t="shared" si="13"/>
        <v>38765.224885575466</v>
      </c>
      <c r="I97" s="122">
        <f>VLOOKUP(D97,'WIOA Performance Data'!$C$1:$AQ$122,24,FALSE)*4</f>
        <v>17191.560000000001</v>
      </c>
      <c r="J97" s="6">
        <f>VLOOKUP(D97,'Graduates By Center'!$A$2:$E$120,4, FALSE)</f>
        <v>71</v>
      </c>
      <c r="K97" s="6">
        <f>VLOOKUP(D97,'Graduates By Center'!$A$2:$E$120,5, FALSE)</f>
        <v>66</v>
      </c>
      <c r="L97" s="6">
        <f>VLOOKUP(D97,'Grad Rates from Sep Analysis'!B:H,6,FALSE)</f>
        <v>213</v>
      </c>
      <c r="M97" s="123">
        <f t="shared" si="18"/>
        <v>0.33333333333333331</v>
      </c>
      <c r="N97" s="123">
        <f t="shared" si="19"/>
        <v>0.30985915492957744</v>
      </c>
      <c r="O97" s="122">
        <f t="shared" si="14"/>
        <v>129945.40172911213</v>
      </c>
      <c r="P97" s="122">
        <f t="shared" si="15"/>
        <v>139789.75034495397</v>
      </c>
      <c r="Q97" s="124">
        <v>197</v>
      </c>
      <c r="R97" s="124">
        <v>197</v>
      </c>
      <c r="S97" s="126">
        <v>151</v>
      </c>
      <c r="T97" s="125">
        <f t="shared" si="16"/>
        <v>0.76649746192893398</v>
      </c>
      <c r="U97" s="129">
        <v>83</v>
      </c>
    </row>
    <row r="98" spans="1:21" s="14" customFormat="1" ht="14.5">
      <c r="A98" s="6" t="s">
        <v>3</v>
      </c>
      <c r="B98" s="6" t="s">
        <v>12</v>
      </c>
      <c r="C98" s="6" t="s">
        <v>196</v>
      </c>
      <c r="D98" s="6" t="s">
        <v>113</v>
      </c>
      <c r="E98" s="6">
        <f>VLOOKUP(D98,'PY23 Students Served'!A:C,3,FALSE)</f>
        <v>255</v>
      </c>
      <c r="F98" s="13">
        <f t="shared" si="17"/>
        <v>12779917.414846538</v>
      </c>
      <c r="G98" s="13">
        <v>9217385.8500000052</v>
      </c>
      <c r="H98" s="9">
        <f t="shared" si="13"/>
        <v>50117.323195476616</v>
      </c>
      <c r="I98" s="8">
        <f>VLOOKUP(D98,'WIOA Performance Data'!$C$1:$AQ$122,24,FALSE)*4</f>
        <v>17689</v>
      </c>
      <c r="J98" s="6">
        <f>VLOOKUP(D98,'Graduates By Center'!$A$2:$E$120,4, FALSE)</f>
        <v>100</v>
      </c>
      <c r="K98" s="6">
        <f>VLOOKUP(D98,'Graduates By Center'!$A$2:$E$120,5, FALSE)</f>
        <v>85</v>
      </c>
      <c r="L98" s="6">
        <f>VLOOKUP(D98,'Grad Rates from Sep Analysis'!B:H,6,FALSE)</f>
        <v>253</v>
      </c>
      <c r="M98" s="5">
        <f t="shared" si="18"/>
        <v>0.39525691699604742</v>
      </c>
      <c r="N98" s="5">
        <f t="shared" si="19"/>
        <v>0.33596837944664032</v>
      </c>
      <c r="O98" s="8">
        <f t="shared" si="14"/>
        <v>127799.17414846538</v>
      </c>
      <c r="P98" s="8">
        <f t="shared" si="15"/>
        <v>150351.96958642986</v>
      </c>
      <c r="Q98" s="92">
        <v>245</v>
      </c>
      <c r="R98" s="92">
        <v>245</v>
      </c>
      <c r="S98" s="88">
        <v>136</v>
      </c>
      <c r="T98" s="91">
        <f t="shared" si="16"/>
        <v>0.55510204081632653</v>
      </c>
      <c r="U98" s="129">
        <v>159</v>
      </c>
    </row>
    <row r="99" spans="1:21" s="14" customFormat="1" ht="14.5">
      <c r="A99" s="6" t="s">
        <v>6</v>
      </c>
      <c r="B99" s="6" t="s">
        <v>50</v>
      </c>
      <c r="C99" s="6" t="s">
        <v>247</v>
      </c>
      <c r="D99" s="6" t="s">
        <v>150</v>
      </c>
      <c r="E99" s="6">
        <f>VLOOKUP(D99,'PY23 Students Served'!A:C,3,FALSE)</f>
        <v>245</v>
      </c>
      <c r="F99" s="13">
        <f t="shared" si="17"/>
        <v>9177053.2176553663</v>
      </c>
      <c r="G99" s="13">
        <v>6618856.5800000001</v>
      </c>
      <c r="H99" s="9">
        <f t="shared" si="13"/>
        <v>37457.360072062722</v>
      </c>
      <c r="I99" s="8">
        <f>VLOOKUP(D99,'WIOA Performance Data'!$C$1:$AQ$122,24,FALSE)*4</f>
        <v>18093.400000000001</v>
      </c>
      <c r="J99" s="6">
        <f>VLOOKUP(D99,'Graduates By Center'!$A$2:$E$120,4, FALSE)</f>
        <v>73</v>
      </c>
      <c r="K99" s="6">
        <f>VLOOKUP(D99,'Graduates By Center'!$A$2:$E$120,5, FALSE)</f>
        <v>63</v>
      </c>
      <c r="L99" s="6">
        <f>VLOOKUP(D99,'Grad Rates from Sep Analysis'!B:H,6,FALSE)</f>
        <v>224</v>
      </c>
      <c r="M99" s="5">
        <f t="shared" si="18"/>
        <v>0.32589285714285715</v>
      </c>
      <c r="N99" s="5">
        <f t="shared" si="19"/>
        <v>0.28125</v>
      </c>
      <c r="O99" s="8">
        <f t="shared" si="14"/>
        <v>125713.0577761009</v>
      </c>
      <c r="P99" s="8">
        <f t="shared" si="15"/>
        <v>145667.51139135502</v>
      </c>
      <c r="Q99" s="92">
        <v>237</v>
      </c>
      <c r="R99" s="92">
        <v>237</v>
      </c>
      <c r="S99" s="88">
        <v>140</v>
      </c>
      <c r="T99" s="91">
        <f t="shared" si="16"/>
        <v>0.59071729957805907</v>
      </c>
      <c r="U99" s="129">
        <v>125</v>
      </c>
    </row>
    <row r="100" spans="1:21" s="14" customFormat="1" ht="14.5">
      <c r="A100" s="6" t="s">
        <v>3</v>
      </c>
      <c r="B100" s="6" t="s">
        <v>75</v>
      </c>
      <c r="C100" s="6" t="s">
        <v>184</v>
      </c>
      <c r="D100" s="6" t="s">
        <v>94</v>
      </c>
      <c r="E100" s="6">
        <f>VLOOKUP(D100,'PY23 Students Served'!A:C,3,FALSE)</f>
        <v>198</v>
      </c>
      <c r="F100" s="13">
        <f t="shared" si="17"/>
        <v>13650253.51014019</v>
      </c>
      <c r="G100" s="13">
        <f>19690213.8674407/2</f>
        <v>9845106.9337203503</v>
      </c>
      <c r="H100" s="9">
        <f t="shared" ref="H100:H122" si="20">F100/E100</f>
        <v>68940.674293637319</v>
      </c>
      <c r="I100" s="8">
        <f>VLOOKUP(D100,'WIOA Performance Data'!$C$1:$AQ$122,24,FALSE)*4</f>
        <v>13141.44</v>
      </c>
      <c r="J100" s="6">
        <f>VLOOKUP(D100,'Graduates By Center'!$A$2:$E$120,4, FALSE)</f>
        <v>110</v>
      </c>
      <c r="K100" s="6">
        <f>VLOOKUP(D100,'Graduates By Center'!$A$2:$E$120,5, FALSE)</f>
        <v>103</v>
      </c>
      <c r="L100" s="6">
        <f>VLOOKUP(D100,'Grad Rates from Sep Analysis'!B:H,6,FALSE)</f>
        <v>169</v>
      </c>
      <c r="M100" s="5">
        <f t="shared" si="18"/>
        <v>0.65088757396449703</v>
      </c>
      <c r="N100" s="5">
        <f t="shared" si="19"/>
        <v>0.60946745562130178</v>
      </c>
      <c r="O100" s="8">
        <f t="shared" ref="O100:O122" si="21">F100/J100</f>
        <v>124093.21372854718</v>
      </c>
      <c r="P100" s="8">
        <f t="shared" ref="P100:P122" si="22">F100/K100</f>
        <v>132526.73310815718</v>
      </c>
      <c r="Q100" s="92">
        <v>201</v>
      </c>
      <c r="R100" s="92">
        <v>201</v>
      </c>
      <c r="S100" s="88">
        <v>168</v>
      </c>
      <c r="T100" s="91">
        <f t="shared" ref="T100:T122" si="23">S100/R100</f>
        <v>0.83582089552238803</v>
      </c>
      <c r="U100" s="129">
        <v>28</v>
      </c>
    </row>
    <row r="101" spans="1:21" s="14" customFormat="1" ht="14.5">
      <c r="A101" s="6" t="s">
        <v>9</v>
      </c>
      <c r="B101" s="6" t="s">
        <v>62</v>
      </c>
      <c r="C101" s="6" t="s">
        <v>250</v>
      </c>
      <c r="D101" s="6" t="s">
        <v>116</v>
      </c>
      <c r="E101" s="6">
        <f>VLOOKUP(D101,'PY23 Students Served'!A:C,3,FALSE)</f>
        <v>244</v>
      </c>
      <c r="F101" s="13">
        <f t="shared" si="17"/>
        <v>8529063.3521857448</v>
      </c>
      <c r="G101" s="13">
        <v>6151500.4600000009</v>
      </c>
      <c r="H101" s="9">
        <f t="shared" si="20"/>
        <v>34955.177672892394</v>
      </c>
      <c r="I101" s="8">
        <f>VLOOKUP(D101,'WIOA Performance Data'!$C$1:$AQ$122,24,FALSE)*4</f>
        <v>18401.400000000001</v>
      </c>
      <c r="J101" s="6">
        <f>VLOOKUP(D101,'Graduates By Center'!$A$2:$E$120,4, FALSE)</f>
        <v>69</v>
      </c>
      <c r="K101" s="6">
        <f>VLOOKUP(D101,'Graduates By Center'!$A$2:$E$120,5, FALSE)</f>
        <v>69</v>
      </c>
      <c r="L101" s="6">
        <f>VLOOKUP(D101,'Grad Rates from Sep Analysis'!B:H,6,FALSE)</f>
        <v>197</v>
      </c>
      <c r="M101" s="5">
        <f t="shared" ref="M101:M122" si="24">J101/L101</f>
        <v>0.35025380710659898</v>
      </c>
      <c r="N101" s="5">
        <f t="shared" si="19"/>
        <v>0.35025380710659898</v>
      </c>
      <c r="O101" s="8">
        <f t="shared" si="21"/>
        <v>123609.6137997934</v>
      </c>
      <c r="P101" s="8">
        <f t="shared" si="22"/>
        <v>123609.6137997934</v>
      </c>
      <c r="Q101" s="92">
        <v>254</v>
      </c>
      <c r="R101" s="92">
        <v>254</v>
      </c>
      <c r="S101" s="88">
        <v>131</v>
      </c>
      <c r="T101" s="91">
        <f t="shared" si="23"/>
        <v>0.51574803149606296</v>
      </c>
      <c r="U101" s="129">
        <v>92</v>
      </c>
    </row>
    <row r="102" spans="1:21" s="14" customFormat="1" ht="14.5">
      <c r="A102" s="6" t="s">
        <v>14</v>
      </c>
      <c r="B102" s="6" t="s">
        <v>36</v>
      </c>
      <c r="C102" s="6" t="s">
        <v>192</v>
      </c>
      <c r="D102" s="6" t="s">
        <v>175</v>
      </c>
      <c r="E102" s="6">
        <f>VLOOKUP(D102,'PY23 Students Served'!A:C,3,FALSE)</f>
        <v>140</v>
      </c>
      <c r="F102" s="13">
        <f t="shared" si="17"/>
        <v>11727596.457764609</v>
      </c>
      <c r="G102" s="13">
        <v>8458410.0300000049</v>
      </c>
      <c r="H102" s="9">
        <f t="shared" si="20"/>
        <v>83768.546126890069</v>
      </c>
      <c r="I102" s="8">
        <f>VLOOKUP(D102,'WIOA Performance Data'!$C$1:$AQ$122,24,FALSE)*4</f>
        <v>16507.439999999999</v>
      </c>
      <c r="J102" s="6">
        <f>VLOOKUP(D102,'Graduates By Center'!$A$2:$E$120,4, FALSE)</f>
        <v>95</v>
      </c>
      <c r="K102" s="6">
        <f>VLOOKUP(D102,'Graduates By Center'!$A$2:$E$120,5, FALSE)</f>
        <v>68</v>
      </c>
      <c r="L102" s="6">
        <f>VLOOKUP(D102,'Grad Rates from Sep Analysis'!B:H,6,FALSE)</f>
        <v>171</v>
      </c>
      <c r="M102" s="5">
        <f t="shared" si="24"/>
        <v>0.55555555555555558</v>
      </c>
      <c r="N102" s="5">
        <f t="shared" ref="N102:N122" si="25">K102/L102</f>
        <v>0.39766081871345027</v>
      </c>
      <c r="O102" s="8">
        <f t="shared" si="21"/>
        <v>123448.38376594325</v>
      </c>
      <c r="P102" s="8">
        <f t="shared" si="22"/>
        <v>172464.65379065601</v>
      </c>
      <c r="Q102" s="92">
        <v>235</v>
      </c>
      <c r="R102" s="92">
        <v>235</v>
      </c>
      <c r="S102" s="88">
        <v>101</v>
      </c>
      <c r="T102" s="91">
        <f t="shared" si="23"/>
        <v>0.4297872340425532</v>
      </c>
      <c r="U102" s="129">
        <v>36</v>
      </c>
    </row>
    <row r="103" spans="1:21" s="14" customFormat="1" ht="14.5">
      <c r="A103" s="6" t="s">
        <v>3</v>
      </c>
      <c r="B103" s="6" t="s">
        <v>4</v>
      </c>
      <c r="C103" s="6" t="s">
        <v>225</v>
      </c>
      <c r="D103" s="6" t="s">
        <v>92</v>
      </c>
      <c r="E103" s="6">
        <f>VLOOKUP(D103,'PY23 Students Served'!A:C,3,FALSE)</f>
        <v>337</v>
      </c>
      <c r="F103" s="13">
        <f t="shared" si="17"/>
        <v>16522071.112715518</v>
      </c>
      <c r="G103" s="13">
        <v>11916376.26</v>
      </c>
      <c r="H103" s="9">
        <f t="shared" si="20"/>
        <v>49026.917248414</v>
      </c>
      <c r="I103" s="8">
        <f>VLOOKUP(D103,'WIOA Performance Data'!$C$1:$AQ$122,24,FALSE)*4</f>
        <v>20583.28</v>
      </c>
      <c r="J103" s="6">
        <f>VLOOKUP(D103,'Graduates By Center'!$A$2:$E$120,4, FALSE)</f>
        <v>135</v>
      </c>
      <c r="K103" s="6">
        <f>VLOOKUP(D103,'Graduates By Center'!$A$2:$E$120,5, FALSE)</f>
        <v>120</v>
      </c>
      <c r="L103" s="6">
        <f>VLOOKUP(D103,'Grad Rates from Sep Analysis'!B:H,6,FALSE)</f>
        <v>281</v>
      </c>
      <c r="M103" s="5">
        <f t="shared" si="24"/>
        <v>0.4804270462633452</v>
      </c>
      <c r="N103" s="5">
        <f t="shared" si="25"/>
        <v>0.42704626334519574</v>
      </c>
      <c r="O103" s="8">
        <f t="shared" si="21"/>
        <v>122385.71194604087</v>
      </c>
      <c r="P103" s="8">
        <f t="shared" si="22"/>
        <v>137683.92593929599</v>
      </c>
      <c r="Q103" s="92">
        <v>237</v>
      </c>
      <c r="R103" s="92">
        <v>237</v>
      </c>
      <c r="S103" s="88">
        <v>217</v>
      </c>
      <c r="T103" s="91">
        <f t="shared" si="23"/>
        <v>0.91561181434599159</v>
      </c>
      <c r="U103" s="129">
        <v>139</v>
      </c>
    </row>
    <row r="104" spans="1:21" s="14" customFormat="1" ht="14.5">
      <c r="A104" s="6" t="s">
        <v>6</v>
      </c>
      <c r="B104" s="6" t="s">
        <v>56</v>
      </c>
      <c r="C104" s="6" t="s">
        <v>237</v>
      </c>
      <c r="D104" s="6" t="s">
        <v>143</v>
      </c>
      <c r="E104" s="6">
        <f>VLOOKUP(D104,'PY23 Students Served'!A:C,3,FALSE)</f>
        <v>251</v>
      </c>
      <c r="F104" s="13">
        <f t="shared" si="17"/>
        <v>6475830.368732281</v>
      </c>
      <c r="G104" s="13">
        <v>4670626.9899999984</v>
      </c>
      <c r="H104" s="9">
        <f t="shared" si="20"/>
        <v>25800.120990965264</v>
      </c>
      <c r="I104" s="8">
        <f>VLOOKUP(D104,'WIOA Performance Data'!$C$1:$AQ$122,24,FALSE)*4</f>
        <v>14341.08</v>
      </c>
      <c r="J104" s="6">
        <f>VLOOKUP(D104,'Graduates By Center'!$A$2:$E$120,4, FALSE)</f>
        <v>53</v>
      </c>
      <c r="K104" s="6">
        <f>VLOOKUP(D104,'Graduates By Center'!$A$2:$E$120,5, FALSE)</f>
        <v>35</v>
      </c>
      <c r="L104" s="6">
        <f>VLOOKUP(D104,'Grad Rates from Sep Analysis'!B:H,6,FALSE)</f>
        <v>196</v>
      </c>
      <c r="M104" s="5">
        <f t="shared" si="24"/>
        <v>0.27040816326530615</v>
      </c>
      <c r="N104" s="5">
        <f t="shared" si="25"/>
        <v>0.17857142857142858</v>
      </c>
      <c r="O104" s="8">
        <f t="shared" si="21"/>
        <v>122185.47865532606</v>
      </c>
      <c r="P104" s="8">
        <f t="shared" si="22"/>
        <v>185023.7248209223</v>
      </c>
      <c r="Q104" s="92">
        <v>255</v>
      </c>
      <c r="R104" s="92">
        <v>255</v>
      </c>
      <c r="S104" s="88">
        <v>141</v>
      </c>
      <c r="T104" s="91">
        <f t="shared" si="23"/>
        <v>0.55294117647058827</v>
      </c>
      <c r="U104" s="129">
        <v>149</v>
      </c>
    </row>
    <row r="105" spans="1:21" s="14" customFormat="1" ht="14.5">
      <c r="A105" s="6" t="s">
        <v>14</v>
      </c>
      <c r="B105" s="6" t="s">
        <v>40</v>
      </c>
      <c r="C105" s="6" t="s">
        <v>14</v>
      </c>
      <c r="D105" s="6" t="s">
        <v>79</v>
      </c>
      <c r="E105" s="6">
        <f>VLOOKUP(D105,'PY23 Students Served'!A:C,3,FALSE)</f>
        <v>405</v>
      </c>
      <c r="F105" s="13">
        <f t="shared" si="17"/>
        <v>10874707.697836438</v>
      </c>
      <c r="G105" s="13">
        <v>7843272.6599999992</v>
      </c>
      <c r="H105" s="9">
        <f t="shared" si="20"/>
        <v>26851.130118114663</v>
      </c>
      <c r="I105" s="8">
        <f>VLOOKUP(D105,'WIOA Performance Data'!$C$1:$AQ$122,24,FALSE)*4</f>
        <v>15939.76</v>
      </c>
      <c r="J105" s="6">
        <f>VLOOKUP(D105,'Graduates By Center'!$A$2:$E$120,4, FALSE)</f>
        <v>91</v>
      </c>
      <c r="K105" s="6">
        <f>VLOOKUP(D105,'Graduates By Center'!$A$2:$E$120,5, FALSE)</f>
        <v>61</v>
      </c>
      <c r="L105" s="6">
        <f>VLOOKUP(D105,'Grad Rates from Sep Analysis'!B:H,6,FALSE)</f>
        <v>362</v>
      </c>
      <c r="M105" s="5">
        <f t="shared" si="24"/>
        <v>0.25138121546961328</v>
      </c>
      <c r="N105" s="5">
        <f t="shared" si="25"/>
        <v>0.16850828729281769</v>
      </c>
      <c r="O105" s="8">
        <f t="shared" si="21"/>
        <v>119502.28239380701</v>
      </c>
      <c r="P105" s="8">
        <f t="shared" si="22"/>
        <v>178273.89668584324</v>
      </c>
      <c r="Q105" s="92">
        <v>319</v>
      </c>
      <c r="R105" s="92">
        <v>319</v>
      </c>
      <c r="S105" s="88">
        <v>160</v>
      </c>
      <c r="T105" s="91">
        <f t="shared" si="23"/>
        <v>0.50156739811912221</v>
      </c>
      <c r="U105" s="129">
        <v>100</v>
      </c>
    </row>
    <row r="106" spans="1:21" s="14" customFormat="1" ht="14.5">
      <c r="A106" s="6" t="s">
        <v>17</v>
      </c>
      <c r="B106" s="6" t="s">
        <v>167</v>
      </c>
      <c r="C106" s="6" t="s">
        <v>241</v>
      </c>
      <c r="D106" s="6" t="s">
        <v>174</v>
      </c>
      <c r="E106" s="6">
        <f>VLOOKUP(D106,'PY23 Students Served'!A:C,3,FALSE)</f>
        <v>314</v>
      </c>
      <c r="F106" s="13">
        <f t="shared" si="17"/>
        <v>11692638.517431062</v>
      </c>
      <c r="G106" s="13">
        <v>8433196.9700000044</v>
      </c>
      <c r="H106" s="9">
        <f t="shared" si="20"/>
        <v>37237.702284812302</v>
      </c>
      <c r="I106" s="8">
        <f>VLOOKUP(D106,'WIOA Performance Data'!$C$1:$AQ$122,24,FALSE)*4</f>
        <v>16044.16</v>
      </c>
      <c r="J106" s="6">
        <f>VLOOKUP(D106,'Graduates By Center'!$A$2:$E$120,4, FALSE)</f>
        <v>102</v>
      </c>
      <c r="K106" s="6">
        <f>VLOOKUP(D106,'Graduates By Center'!$A$2:$E$120,5, FALSE)</f>
        <v>78</v>
      </c>
      <c r="L106" s="6">
        <f>VLOOKUP(D106,'Grad Rates from Sep Analysis'!B:H,6,FALSE)</f>
        <v>298</v>
      </c>
      <c r="M106" s="5">
        <f t="shared" si="24"/>
        <v>0.34228187919463088</v>
      </c>
      <c r="N106" s="5">
        <f t="shared" si="25"/>
        <v>0.26174496644295303</v>
      </c>
      <c r="O106" s="8">
        <f t="shared" si="21"/>
        <v>114633.71095520649</v>
      </c>
      <c r="P106" s="8">
        <f t="shared" si="22"/>
        <v>149905.62201834694</v>
      </c>
      <c r="Q106" s="92">
        <v>237</v>
      </c>
      <c r="R106" s="92">
        <v>237</v>
      </c>
      <c r="S106" s="88">
        <v>160</v>
      </c>
      <c r="T106" s="91">
        <f t="shared" si="23"/>
        <v>0.67510548523206748</v>
      </c>
      <c r="U106" s="129">
        <v>138</v>
      </c>
    </row>
    <row r="107" spans="1:21" s="14" customFormat="1" ht="14.5">
      <c r="A107" s="6" t="s">
        <v>17</v>
      </c>
      <c r="B107" s="6" t="s">
        <v>18</v>
      </c>
      <c r="C107" s="6" t="s">
        <v>240</v>
      </c>
      <c r="D107" s="6" t="s">
        <v>170</v>
      </c>
      <c r="E107" s="6">
        <f>VLOOKUP(D107,'PY23 Students Served'!A:C,3,FALSE)</f>
        <v>201</v>
      </c>
      <c r="F107" s="13">
        <f t="shared" si="17"/>
        <v>11654546.404785836</v>
      </c>
      <c r="G107" s="13">
        <v>8405723.4199999999</v>
      </c>
      <c r="H107" s="9">
        <f t="shared" si="20"/>
        <v>57982.817934257888</v>
      </c>
      <c r="I107" s="8">
        <f>VLOOKUP(D107,'WIOA Performance Data'!$C$1:$AQ$122,24,FALSE)*4</f>
        <v>21357.52</v>
      </c>
      <c r="J107" s="6">
        <f>VLOOKUP(D107,'Graduates By Center'!$A$2:$E$120,4, FALSE)</f>
        <v>104</v>
      </c>
      <c r="K107" s="6">
        <f>VLOOKUP(D107,'Graduates By Center'!$A$2:$E$120,5, FALSE)</f>
        <v>80</v>
      </c>
      <c r="L107" s="6">
        <f>VLOOKUP(D107,'Grad Rates from Sep Analysis'!B:H,6,FALSE)</f>
        <v>159</v>
      </c>
      <c r="M107" s="5">
        <f t="shared" si="24"/>
        <v>0.65408805031446537</v>
      </c>
      <c r="N107" s="5">
        <f t="shared" si="25"/>
        <v>0.50314465408805031</v>
      </c>
      <c r="O107" s="8">
        <f t="shared" si="21"/>
        <v>112062.94619986381</v>
      </c>
      <c r="P107" s="8">
        <f t="shared" si="22"/>
        <v>145681.83005982294</v>
      </c>
      <c r="Q107" s="92">
        <v>220</v>
      </c>
      <c r="R107" s="92">
        <v>220</v>
      </c>
      <c r="S107" s="88">
        <v>216</v>
      </c>
      <c r="T107" s="91">
        <f t="shared" si="23"/>
        <v>0.98181818181818181</v>
      </c>
      <c r="U107" s="129">
        <v>26</v>
      </c>
    </row>
    <row r="108" spans="1:21" s="14" customFormat="1" ht="14.5">
      <c r="A108" s="6" t="s">
        <v>6</v>
      </c>
      <c r="B108" s="6" t="s">
        <v>7</v>
      </c>
      <c r="C108" s="6" t="s">
        <v>206</v>
      </c>
      <c r="D108" s="6" t="s">
        <v>13</v>
      </c>
      <c r="E108" s="6">
        <f>VLOOKUP(D108,'PY23 Students Served'!A:C,3,FALSE)</f>
        <v>211</v>
      </c>
      <c r="F108" s="13">
        <f t="shared" si="17"/>
        <v>8648573.2888285145</v>
      </c>
      <c r="G108" s="13">
        <v>6237695.7900000019</v>
      </c>
      <c r="H108" s="9">
        <f t="shared" si="20"/>
        <v>40988.498999187272</v>
      </c>
      <c r="I108" s="8">
        <f>VLOOKUP(D108,'WIOA Performance Data'!$C$1:$AQ$122,24,FALSE)*4</f>
        <v>10848.48</v>
      </c>
      <c r="J108" s="6">
        <f>VLOOKUP(D108,'Graduates By Center'!$A$2:$E$120,4, FALSE)</f>
        <v>78</v>
      </c>
      <c r="K108" s="6">
        <f>VLOOKUP(D108,'Graduates By Center'!$A$2:$E$120,5, FALSE)</f>
        <v>67</v>
      </c>
      <c r="L108" s="6">
        <f>VLOOKUP(D108,'Grad Rates from Sep Analysis'!B:H,6,FALSE)</f>
        <v>172</v>
      </c>
      <c r="M108" s="5">
        <f t="shared" si="24"/>
        <v>0.45348837209302323</v>
      </c>
      <c r="N108" s="5">
        <f t="shared" si="25"/>
        <v>0.38953488372093026</v>
      </c>
      <c r="O108" s="8">
        <f t="shared" si="21"/>
        <v>110879.1447285707</v>
      </c>
      <c r="P108" s="8">
        <f t="shared" si="22"/>
        <v>129083.18341535097</v>
      </c>
      <c r="Q108" s="92">
        <v>170</v>
      </c>
      <c r="R108" s="92">
        <v>170</v>
      </c>
      <c r="S108" s="88">
        <v>125</v>
      </c>
      <c r="T108" s="91">
        <f t="shared" si="23"/>
        <v>0.73529411764705888</v>
      </c>
      <c r="U108" s="129">
        <v>59</v>
      </c>
    </row>
    <row r="109" spans="1:21" s="14" customFormat="1" ht="14.5">
      <c r="A109" s="6" t="s">
        <v>9</v>
      </c>
      <c r="B109" s="6" t="s">
        <v>34</v>
      </c>
      <c r="C109" s="6" t="s">
        <v>265</v>
      </c>
      <c r="D109" s="6" t="s">
        <v>159</v>
      </c>
      <c r="E109" s="6">
        <f>VLOOKUP(D109,'PY23 Students Served'!A:C,3,FALSE)</f>
        <v>320</v>
      </c>
      <c r="F109" s="13">
        <f t="shared" si="17"/>
        <v>14067370.77288389</v>
      </c>
      <c r="G109" s="13">
        <v>10145948.529999999</v>
      </c>
      <c r="H109" s="9">
        <f t="shared" si="20"/>
        <v>43960.533665262155</v>
      </c>
      <c r="I109" s="8">
        <f>VLOOKUP(D109,'WIOA Performance Data'!$C$1:$AQ$122,24,FALSE)*4</f>
        <v>12368.04</v>
      </c>
      <c r="J109" s="6">
        <f>VLOOKUP(D109,'Graduates By Center'!$A$2:$E$120,4, FALSE)</f>
        <v>128</v>
      </c>
      <c r="K109" s="6">
        <f>VLOOKUP(D109,'Graduates By Center'!$A$2:$E$120,5, FALSE)</f>
        <v>99</v>
      </c>
      <c r="L109" s="6">
        <f>VLOOKUP(D109,'Grad Rates from Sep Analysis'!B:H,6,FALSE)</f>
        <v>234</v>
      </c>
      <c r="M109" s="5">
        <f t="shared" si="24"/>
        <v>0.54700854700854706</v>
      </c>
      <c r="N109" s="5">
        <f t="shared" si="25"/>
        <v>0.42307692307692307</v>
      </c>
      <c r="O109" s="8">
        <f t="shared" si="21"/>
        <v>109901.33416315539</v>
      </c>
      <c r="P109" s="8">
        <f t="shared" si="22"/>
        <v>142094.65427155443</v>
      </c>
      <c r="Q109" s="92">
        <v>300</v>
      </c>
      <c r="R109" s="92">
        <v>300</v>
      </c>
      <c r="S109" s="88">
        <v>254</v>
      </c>
      <c r="T109" s="91">
        <f t="shared" si="23"/>
        <v>0.84666666666666668</v>
      </c>
      <c r="U109" s="129">
        <v>124</v>
      </c>
    </row>
    <row r="110" spans="1:21" s="14" customFormat="1" ht="14.5">
      <c r="A110" s="6" t="s">
        <v>9</v>
      </c>
      <c r="B110" s="6" t="s">
        <v>82</v>
      </c>
      <c r="C110" s="6" t="s">
        <v>239</v>
      </c>
      <c r="D110" s="6" t="s">
        <v>144</v>
      </c>
      <c r="E110" s="6">
        <f>VLOOKUP(D110,'PY23 Students Served'!A:C,3,FALSE)</f>
        <v>459</v>
      </c>
      <c r="F110" s="13">
        <f t="shared" si="17"/>
        <v>14713256.913804065</v>
      </c>
      <c r="G110" s="13">
        <v>10611787.359999998</v>
      </c>
      <c r="H110" s="9">
        <f t="shared" si="20"/>
        <v>32055.025956000143</v>
      </c>
      <c r="I110" s="8">
        <f>VLOOKUP(D110,'WIOA Performance Data'!$C$1:$AQ$122,24,FALSE)*4</f>
        <v>19400.64</v>
      </c>
      <c r="J110" s="6">
        <f>VLOOKUP(D110,'Graduates By Center'!$A$2:$E$120,4, FALSE)</f>
        <v>143</v>
      </c>
      <c r="K110" s="6">
        <f>VLOOKUP(D110,'Graduates By Center'!$A$2:$E$120,5, FALSE)</f>
        <v>105</v>
      </c>
      <c r="L110" s="6">
        <f>VLOOKUP(D110,'Grad Rates from Sep Analysis'!B:H,6,FALSE)</f>
        <v>463</v>
      </c>
      <c r="M110" s="5">
        <f t="shared" si="24"/>
        <v>0.30885529157667385</v>
      </c>
      <c r="N110" s="5">
        <f t="shared" si="25"/>
        <v>0.22678185745140389</v>
      </c>
      <c r="O110" s="8">
        <f t="shared" si="21"/>
        <v>102889.90848814031</v>
      </c>
      <c r="P110" s="8">
        <f t="shared" si="22"/>
        <v>140126.25632194348</v>
      </c>
      <c r="Q110" s="92">
        <v>350</v>
      </c>
      <c r="R110" s="92">
        <v>350</v>
      </c>
      <c r="S110" s="88">
        <v>227</v>
      </c>
      <c r="T110" s="91">
        <f t="shared" si="23"/>
        <v>0.64857142857142858</v>
      </c>
      <c r="U110" s="129">
        <v>216</v>
      </c>
    </row>
    <row r="111" spans="1:21" s="14" customFormat="1" ht="14.5">
      <c r="A111" s="119" t="s">
        <v>31</v>
      </c>
      <c r="B111" s="119" t="s">
        <v>65</v>
      </c>
      <c r="C111" s="119" t="s">
        <v>278</v>
      </c>
      <c r="D111" s="119" t="s">
        <v>66</v>
      </c>
      <c r="E111" s="119">
        <f>VLOOKUP(D111,'PY23 Students Served'!A:C,3,FALSE)</f>
        <v>503</v>
      </c>
      <c r="F111" s="13">
        <f t="shared" si="17"/>
        <v>24191076.924813915</v>
      </c>
      <c r="G111" s="120">
        <v>17447568.93999999</v>
      </c>
      <c r="H111" s="121">
        <f t="shared" si="20"/>
        <v>48093.592295852715</v>
      </c>
      <c r="I111" s="122">
        <f>VLOOKUP(D111,'WIOA Performance Data'!$C$1:$AQ$122,24,FALSE)*4</f>
        <v>17820.72</v>
      </c>
      <c r="J111" s="6">
        <f>VLOOKUP(D111,'Graduates By Center'!$A$2:$E$120,4, FALSE)</f>
        <v>244</v>
      </c>
      <c r="K111" s="6">
        <f>VLOOKUP(D111,'Graduates By Center'!$A$2:$E$120,5, FALSE)</f>
        <v>84</v>
      </c>
      <c r="L111" s="6">
        <f>VLOOKUP(D111,'Grad Rates from Sep Analysis'!B:H,6,FALSE)</f>
        <v>512</v>
      </c>
      <c r="M111" s="123">
        <f t="shared" si="24"/>
        <v>0.4765625</v>
      </c>
      <c r="N111" s="123">
        <f t="shared" si="25"/>
        <v>0.1640625</v>
      </c>
      <c r="O111" s="122">
        <f t="shared" si="21"/>
        <v>99143.757888581618</v>
      </c>
      <c r="P111" s="122">
        <f t="shared" si="22"/>
        <v>287989.01100968948</v>
      </c>
      <c r="Q111" s="124">
        <v>400</v>
      </c>
      <c r="R111" s="124">
        <v>400</v>
      </c>
      <c r="S111" s="126">
        <v>363</v>
      </c>
      <c r="T111" s="125">
        <f t="shared" si="23"/>
        <v>0.90749999999999997</v>
      </c>
      <c r="U111" s="129">
        <v>156</v>
      </c>
    </row>
    <row r="112" spans="1:21" ht="14.5">
      <c r="A112" s="6" t="s">
        <v>17</v>
      </c>
      <c r="B112" s="6" t="s">
        <v>73</v>
      </c>
      <c r="C112" s="6" t="s">
        <v>200</v>
      </c>
      <c r="D112" s="6" t="s">
        <v>93</v>
      </c>
      <c r="E112" s="6">
        <f>VLOOKUP(D112,'PY23 Students Served'!A:C,3,FALSE)</f>
        <v>952</v>
      </c>
      <c r="F112" s="13">
        <f t="shared" si="17"/>
        <v>37569692.919442132</v>
      </c>
      <c r="G112" s="13">
        <v>27096760.07</v>
      </c>
      <c r="H112" s="9">
        <f t="shared" si="20"/>
        <v>39463.963150674506</v>
      </c>
      <c r="I112" s="8">
        <f>VLOOKUP(D112,'WIOA Performance Data'!$C$1:$AQ$122,24,FALSE)*4</f>
        <v>27520.560000000001</v>
      </c>
      <c r="J112" s="6">
        <f>VLOOKUP(D112,'Graduates By Center'!$A$2:$E$120,4, FALSE)</f>
        <v>393</v>
      </c>
      <c r="K112" s="6">
        <f>VLOOKUP(D112,'Graduates By Center'!$A$2:$E$120,5, FALSE)</f>
        <v>321</v>
      </c>
      <c r="L112" s="6">
        <f>VLOOKUP(D112,'Grad Rates from Sep Analysis'!B:H,6,FALSE)</f>
        <v>860</v>
      </c>
      <c r="M112" s="5">
        <f t="shared" si="24"/>
        <v>0.4569767441860465</v>
      </c>
      <c r="N112" s="5">
        <f t="shared" si="25"/>
        <v>0.37325581395348839</v>
      </c>
      <c r="O112" s="8">
        <f t="shared" si="21"/>
        <v>95597.183001125013</v>
      </c>
      <c r="P112" s="8">
        <f t="shared" si="22"/>
        <v>117039.54180511567</v>
      </c>
      <c r="Q112" s="92">
        <v>1002</v>
      </c>
      <c r="R112" s="92">
        <v>1002</v>
      </c>
      <c r="S112" s="88">
        <v>701</v>
      </c>
      <c r="T112" s="91">
        <f t="shared" si="23"/>
        <v>0.69960079840319356</v>
      </c>
      <c r="U112" s="129">
        <v>514</v>
      </c>
    </row>
    <row r="113" spans="1:21" ht="14.5">
      <c r="A113" s="6" t="s">
        <v>6</v>
      </c>
      <c r="B113" s="6" t="s">
        <v>107</v>
      </c>
      <c r="C113" s="6" t="s">
        <v>260</v>
      </c>
      <c r="D113" s="6" t="s">
        <v>149</v>
      </c>
      <c r="E113" s="6">
        <f>VLOOKUP(D113,'PY23 Students Served'!A:C,3,FALSE)</f>
        <v>220</v>
      </c>
      <c r="F113" s="13">
        <f t="shared" si="17"/>
        <v>10489565.576167697</v>
      </c>
      <c r="G113" s="13">
        <v>7565492.8100000015</v>
      </c>
      <c r="H113" s="9">
        <f t="shared" si="20"/>
        <v>47679.843528034988</v>
      </c>
      <c r="I113" s="8">
        <f>VLOOKUP(D113,'WIOA Performance Data'!$C$1:$AQ$122,24,FALSE)*4</f>
        <v>22964.76</v>
      </c>
      <c r="J113" s="6">
        <f>VLOOKUP(D113,'Graduates By Center'!$A$2:$E$120,4, FALSE)</f>
        <v>111</v>
      </c>
      <c r="K113" s="6">
        <f>VLOOKUP(D113,'Graduates By Center'!$A$2:$E$120,5, FALSE)</f>
        <v>95</v>
      </c>
      <c r="L113" s="6">
        <f>VLOOKUP(D113,'Grad Rates from Sep Analysis'!B:H,6,FALSE)</f>
        <v>216</v>
      </c>
      <c r="M113" s="5">
        <f t="shared" si="24"/>
        <v>0.51388888888888884</v>
      </c>
      <c r="N113" s="5">
        <f t="shared" si="25"/>
        <v>0.43981481481481483</v>
      </c>
      <c r="O113" s="8">
        <f t="shared" si="21"/>
        <v>94500.590776285564</v>
      </c>
      <c r="P113" s="8">
        <f t="shared" si="22"/>
        <v>110416.47974913365</v>
      </c>
      <c r="Q113" s="92">
        <v>237</v>
      </c>
      <c r="R113" s="92">
        <v>237</v>
      </c>
      <c r="S113" s="88">
        <v>198</v>
      </c>
      <c r="T113" s="91">
        <f t="shared" si="23"/>
        <v>0.83544303797468356</v>
      </c>
      <c r="U113" s="129">
        <v>63</v>
      </c>
    </row>
    <row r="114" spans="1:21" ht="14.5">
      <c r="A114" s="6" t="s">
        <v>6</v>
      </c>
      <c r="B114" s="6" t="s">
        <v>131</v>
      </c>
      <c r="C114" s="6" t="s">
        <v>216</v>
      </c>
      <c r="D114" s="6" t="s">
        <v>132</v>
      </c>
      <c r="E114" s="6">
        <f>VLOOKUP(D114,'PY23 Students Served'!A:C,3,FALSE)</f>
        <v>269</v>
      </c>
      <c r="F114" s="13">
        <f t="shared" si="17"/>
        <v>6671730.2597275954</v>
      </c>
      <c r="G114" s="13">
        <v>4811917.799999997</v>
      </c>
      <c r="H114" s="9">
        <f t="shared" si="20"/>
        <v>24801.971225753143</v>
      </c>
      <c r="I114" s="8">
        <f>VLOOKUP(D114,'WIOA Performance Data'!$C$1:$AQ$122,24,FALSE)*4</f>
        <v>16360.6</v>
      </c>
      <c r="J114" s="6">
        <f>VLOOKUP(D114,'Graduates By Center'!$A$2:$E$120,4, FALSE)</f>
        <v>71</v>
      </c>
      <c r="K114" s="6">
        <f>VLOOKUP(D114,'Graduates By Center'!$A$2:$E$120,5, FALSE)</f>
        <v>63</v>
      </c>
      <c r="L114" s="6">
        <f>VLOOKUP(D114,'Grad Rates from Sep Analysis'!B:H,6,FALSE)</f>
        <v>198</v>
      </c>
      <c r="M114" s="5">
        <f t="shared" si="24"/>
        <v>0.35858585858585856</v>
      </c>
      <c r="N114" s="5">
        <f t="shared" si="25"/>
        <v>0.31818181818181818</v>
      </c>
      <c r="O114" s="8">
        <f t="shared" si="21"/>
        <v>93968.031827149229</v>
      </c>
      <c r="P114" s="8">
        <f t="shared" si="22"/>
        <v>105900.48031313643</v>
      </c>
      <c r="Q114" s="92">
        <v>217</v>
      </c>
      <c r="R114" s="92">
        <v>217</v>
      </c>
      <c r="S114" s="88">
        <v>128</v>
      </c>
      <c r="T114" s="91">
        <f t="shared" si="23"/>
        <v>0.58986175115207373</v>
      </c>
      <c r="U114" s="129">
        <v>110</v>
      </c>
    </row>
    <row r="115" spans="1:21" ht="14.5">
      <c r="A115" s="6" t="s">
        <v>9</v>
      </c>
      <c r="B115" s="6" t="s">
        <v>34</v>
      </c>
      <c r="C115" s="6" t="s">
        <v>246</v>
      </c>
      <c r="D115" s="6" t="s">
        <v>169</v>
      </c>
      <c r="E115" s="6">
        <f>VLOOKUP(D115,'PY23 Students Served'!A:C,3,FALSE)</f>
        <v>328</v>
      </c>
      <c r="F115" s="13">
        <f t="shared" si="17"/>
        <v>14246998.90652472</v>
      </c>
      <c r="G115" s="13">
        <v>10275503.499999996</v>
      </c>
      <c r="H115" s="9">
        <f t="shared" si="20"/>
        <v>43435.972275989996</v>
      </c>
      <c r="I115" s="8">
        <f>VLOOKUP(D115,'WIOA Performance Data'!$C$1:$AQ$122,24,FALSE)*4</f>
        <v>22317.919999999998</v>
      </c>
      <c r="J115" s="6">
        <f>VLOOKUP(D115,'Graduates By Center'!$A$2:$E$120,4, FALSE)</f>
        <v>160</v>
      </c>
      <c r="K115" s="6">
        <f>VLOOKUP(D115,'Graduates By Center'!$A$2:$E$120,5, FALSE)</f>
        <v>148</v>
      </c>
      <c r="L115" s="6">
        <f>VLOOKUP(D115,'Grad Rates from Sep Analysis'!B:H,6,FALSE)</f>
        <v>292</v>
      </c>
      <c r="M115" s="5">
        <f t="shared" si="24"/>
        <v>0.54794520547945202</v>
      </c>
      <c r="N115" s="5">
        <f t="shared" si="25"/>
        <v>0.50684931506849318</v>
      </c>
      <c r="O115" s="8">
        <f t="shared" si="21"/>
        <v>89043.743165779495</v>
      </c>
      <c r="P115" s="8">
        <f t="shared" si="22"/>
        <v>96263.506125167027</v>
      </c>
      <c r="Q115" s="92">
        <v>300</v>
      </c>
      <c r="R115" s="92">
        <v>300</v>
      </c>
      <c r="S115" s="88">
        <v>249</v>
      </c>
      <c r="T115" s="91">
        <f t="shared" si="23"/>
        <v>0.83</v>
      </c>
      <c r="U115" s="129">
        <v>45</v>
      </c>
    </row>
    <row r="116" spans="1:21" ht="14.5">
      <c r="A116" s="6" t="s">
        <v>17</v>
      </c>
      <c r="B116" s="6" t="s">
        <v>18</v>
      </c>
      <c r="C116" s="6" t="s">
        <v>255</v>
      </c>
      <c r="D116" s="6" t="s">
        <v>19</v>
      </c>
      <c r="E116" s="6">
        <f>VLOOKUP(D116,'PY23 Students Served'!A:C,3,FALSE)</f>
        <v>691</v>
      </c>
      <c r="F116" s="13">
        <f t="shared" si="17"/>
        <v>13985347.214200705</v>
      </c>
      <c r="G116" s="13">
        <v>10086789.869999995</v>
      </c>
      <c r="H116" s="9">
        <f t="shared" si="20"/>
        <v>20239.286851231122</v>
      </c>
      <c r="I116" s="8">
        <f>VLOOKUP(D116,'WIOA Performance Data'!$C$1:$AQ$122,24,FALSE)*4</f>
        <v>13880</v>
      </c>
      <c r="J116" s="6">
        <f>VLOOKUP(D116,'Graduates By Center'!$A$2:$E$120,4, FALSE)</f>
        <v>165</v>
      </c>
      <c r="K116" s="6">
        <f>VLOOKUP(D116,'Graduates By Center'!$A$2:$E$120,5, FALSE)</f>
        <v>137</v>
      </c>
      <c r="L116" s="6">
        <f>VLOOKUP(D116,'Grad Rates from Sep Analysis'!B:H,6,FALSE)</f>
        <v>528</v>
      </c>
      <c r="M116" s="5">
        <f t="shared" si="24"/>
        <v>0.3125</v>
      </c>
      <c r="N116" s="5">
        <f t="shared" si="25"/>
        <v>0.25946969696969696</v>
      </c>
      <c r="O116" s="8">
        <f t="shared" si="21"/>
        <v>84759.68008606488</v>
      </c>
      <c r="P116" s="8">
        <f t="shared" si="22"/>
        <v>102082.82638102704</v>
      </c>
      <c r="Q116" s="92">
        <v>416</v>
      </c>
      <c r="R116" s="92">
        <v>416</v>
      </c>
      <c r="S116" s="88">
        <v>357</v>
      </c>
      <c r="T116" s="91">
        <f t="shared" si="23"/>
        <v>0.85817307692307687</v>
      </c>
      <c r="U116" s="129">
        <v>277</v>
      </c>
    </row>
    <row r="117" spans="1:21" ht="14.5">
      <c r="A117" s="6" t="s">
        <v>14</v>
      </c>
      <c r="B117" s="6" t="s">
        <v>40</v>
      </c>
      <c r="C117" s="6" t="s">
        <v>266</v>
      </c>
      <c r="D117" s="6" t="s">
        <v>122</v>
      </c>
      <c r="E117" s="6">
        <f>VLOOKUP(D117,'PY23 Students Served'!A:C,3,FALSE)</f>
        <v>612</v>
      </c>
      <c r="F117" s="13">
        <f t="shared" si="17"/>
        <v>22046800.512369592</v>
      </c>
      <c r="G117" s="13">
        <v>15901031.32000001</v>
      </c>
      <c r="H117" s="9">
        <f t="shared" si="20"/>
        <v>36024.183843741164</v>
      </c>
      <c r="I117" s="8">
        <f>VLOOKUP(D117,'WIOA Performance Data'!$C$1:$AQ$122,24,FALSE)*4</f>
        <v>18593.84</v>
      </c>
      <c r="J117" s="6">
        <f>VLOOKUP(D117,'Graduates By Center'!$A$2:$E$120,4, FALSE)</f>
        <v>277</v>
      </c>
      <c r="K117" s="6">
        <f>VLOOKUP(D117,'Graduates By Center'!$A$2:$E$120,5, FALSE)</f>
        <v>244</v>
      </c>
      <c r="L117" s="6">
        <f>VLOOKUP(D117,'Grad Rates from Sep Analysis'!B:H,6,FALSE)</f>
        <v>551</v>
      </c>
      <c r="M117" s="5">
        <f t="shared" si="24"/>
        <v>0.50272232304900177</v>
      </c>
      <c r="N117" s="5">
        <f t="shared" si="25"/>
        <v>0.44283121597096187</v>
      </c>
      <c r="O117" s="8">
        <f t="shared" si="21"/>
        <v>79591.337589781921</v>
      </c>
      <c r="P117" s="8">
        <f t="shared" si="22"/>
        <v>90355.739804793411</v>
      </c>
      <c r="Q117" s="92">
        <v>635</v>
      </c>
      <c r="R117" s="92">
        <v>635</v>
      </c>
      <c r="S117" s="88">
        <v>360</v>
      </c>
      <c r="T117" s="91">
        <f t="shared" si="23"/>
        <v>0.56692913385826771</v>
      </c>
      <c r="U117" s="129">
        <v>234</v>
      </c>
    </row>
    <row r="118" spans="1:21" ht="14.5">
      <c r="A118" s="6" t="s">
        <v>3</v>
      </c>
      <c r="B118" s="6" t="s">
        <v>75</v>
      </c>
      <c r="C118" s="6" t="s">
        <v>268</v>
      </c>
      <c r="D118" s="6" t="s">
        <v>76</v>
      </c>
      <c r="E118" s="6">
        <f>VLOOKUP(D118,'PY23 Students Served'!A:C,3,FALSE)</f>
        <v>424</v>
      </c>
      <c r="F118" s="13">
        <f t="shared" si="17"/>
        <v>13650253.51014019</v>
      </c>
      <c r="G118" s="13">
        <f>19690213.8674407/2</f>
        <v>9845106.9337203503</v>
      </c>
      <c r="H118" s="9">
        <f t="shared" si="20"/>
        <v>32193.994127689126</v>
      </c>
      <c r="I118" s="8">
        <f>VLOOKUP(D118,'WIOA Performance Data'!$C$1:$AQ$122,24,FALSE)*4</f>
        <v>13148.16</v>
      </c>
      <c r="J118" s="6">
        <f>VLOOKUP(D118,'Graduates By Center'!$A$2:$E$120,4, FALSE)</f>
        <v>187</v>
      </c>
      <c r="K118" s="6">
        <f>VLOOKUP(D118,'Graduates By Center'!$A$2:$E$120,5, FALSE)</f>
        <v>177</v>
      </c>
      <c r="L118" s="6">
        <f>VLOOKUP(D118,'Grad Rates from Sep Analysis'!B:H,6,FALSE)</f>
        <v>376</v>
      </c>
      <c r="M118" s="5">
        <f t="shared" si="24"/>
        <v>0.49734042553191488</v>
      </c>
      <c r="N118" s="5">
        <f t="shared" si="25"/>
        <v>0.47074468085106386</v>
      </c>
      <c r="O118" s="8">
        <f t="shared" si="21"/>
        <v>72996.008075615988</v>
      </c>
      <c r="P118" s="8">
        <f t="shared" si="22"/>
        <v>77120.076328475654</v>
      </c>
      <c r="Q118" s="92">
        <v>470</v>
      </c>
      <c r="R118" s="92">
        <v>470</v>
      </c>
      <c r="S118" s="88">
        <v>337</v>
      </c>
      <c r="T118" s="91">
        <f t="shared" si="23"/>
        <v>0.71702127659574466</v>
      </c>
      <c r="U118" s="129">
        <v>87</v>
      </c>
    </row>
    <row r="119" spans="1:21" ht="14.5">
      <c r="A119" s="6" t="s">
        <v>14</v>
      </c>
      <c r="B119" s="6" t="s">
        <v>40</v>
      </c>
      <c r="C119" s="6" t="s">
        <v>238</v>
      </c>
      <c r="D119" s="6" t="s">
        <v>47</v>
      </c>
      <c r="E119" s="6">
        <f>VLOOKUP(D119,'PY23 Students Served'!A:C,3,FALSE)</f>
        <v>611</v>
      </c>
      <c r="F119" s="13">
        <f t="shared" si="17"/>
        <v>17259358.698058393</v>
      </c>
      <c r="G119" s="13">
        <f>24896274.91/2</f>
        <v>12448137.455</v>
      </c>
      <c r="H119" s="9">
        <f t="shared" si="20"/>
        <v>28247.722910079203</v>
      </c>
      <c r="I119" s="8">
        <f>VLOOKUP(D119,'WIOA Performance Data'!$C$1:$AQ$122,24,FALSE)*4</f>
        <v>13297</v>
      </c>
      <c r="J119" s="6">
        <f>VLOOKUP(D119,'Graduates By Center'!$A$2:$E$120,4, FALSE)</f>
        <v>237</v>
      </c>
      <c r="K119" s="6">
        <f>VLOOKUP(D119,'Graduates By Center'!$A$2:$E$120,5, FALSE)</f>
        <v>183</v>
      </c>
      <c r="L119" s="6">
        <f>VLOOKUP(D119,'Grad Rates from Sep Analysis'!B:H,6,FALSE)</f>
        <v>540</v>
      </c>
      <c r="M119" s="5">
        <f t="shared" si="24"/>
        <v>0.43888888888888888</v>
      </c>
      <c r="N119" s="5">
        <f t="shared" si="25"/>
        <v>0.33888888888888891</v>
      </c>
      <c r="O119" s="8">
        <f t="shared" si="21"/>
        <v>72824.298304043856</v>
      </c>
      <c r="P119" s="8">
        <f t="shared" si="22"/>
        <v>94313.435508515802</v>
      </c>
      <c r="Q119" s="92">
        <v>431</v>
      </c>
      <c r="R119" s="92">
        <v>431</v>
      </c>
      <c r="S119" s="88">
        <v>307</v>
      </c>
      <c r="T119" s="91">
        <f t="shared" si="23"/>
        <v>0.71229698375870065</v>
      </c>
      <c r="U119" s="129">
        <v>311</v>
      </c>
    </row>
    <row r="120" spans="1:21" ht="14.5">
      <c r="A120" s="6" t="s">
        <v>17</v>
      </c>
      <c r="B120" s="6" t="s">
        <v>18</v>
      </c>
      <c r="C120" s="6" t="s">
        <v>205</v>
      </c>
      <c r="D120" s="6" t="s">
        <v>84</v>
      </c>
      <c r="E120" s="6">
        <f>VLOOKUP(D120,'PY23 Students Served'!A:C,3,FALSE)</f>
        <v>514</v>
      </c>
      <c r="F120" s="13">
        <f t="shared" si="17"/>
        <v>15182553.397075728</v>
      </c>
      <c r="G120" s="13">
        <v>10950262.690000001</v>
      </c>
      <c r="H120" s="9">
        <f t="shared" si="20"/>
        <v>29538.041628552</v>
      </c>
      <c r="I120" s="8">
        <f>VLOOKUP(D120,'WIOA Performance Data'!$C$1:$AQ$122,24,FALSE)*4</f>
        <v>15674.16</v>
      </c>
      <c r="J120" s="6">
        <f>VLOOKUP(D120,'Graduates By Center'!$A$2:$E$120,4, FALSE)</f>
        <v>212</v>
      </c>
      <c r="K120" s="6">
        <f>VLOOKUP(D120,'Graduates By Center'!$A$2:$E$120,5, FALSE)</f>
        <v>135</v>
      </c>
      <c r="L120" s="6">
        <f>VLOOKUP(D120,'Grad Rates from Sep Analysis'!B:H,6,FALSE)</f>
        <v>399</v>
      </c>
      <c r="M120" s="5">
        <f t="shared" si="24"/>
        <v>0.53132832080200498</v>
      </c>
      <c r="N120" s="5">
        <f t="shared" si="25"/>
        <v>0.33834586466165412</v>
      </c>
      <c r="O120" s="8">
        <f t="shared" si="21"/>
        <v>71615.817910734564</v>
      </c>
      <c r="P120" s="8">
        <f t="shared" si="22"/>
        <v>112463.35849685724</v>
      </c>
      <c r="Q120" s="92">
        <v>379</v>
      </c>
      <c r="R120" s="92">
        <v>379</v>
      </c>
      <c r="S120" s="88">
        <v>292</v>
      </c>
      <c r="T120" s="91">
        <f t="shared" si="23"/>
        <v>0.77044854881266489</v>
      </c>
      <c r="U120" s="129">
        <v>162</v>
      </c>
    </row>
    <row r="121" spans="1:21" ht="14.5">
      <c r="A121" s="6" t="s">
        <v>9</v>
      </c>
      <c r="B121" s="6" t="s">
        <v>10</v>
      </c>
      <c r="C121" s="6" t="s">
        <v>286</v>
      </c>
      <c r="D121" s="6" t="s">
        <v>42</v>
      </c>
      <c r="E121" s="6">
        <f>VLOOKUP(D121,'PY23 Students Served'!A:C,3,FALSE)</f>
        <v>861</v>
      </c>
      <c r="F121" s="13">
        <f t="shared" si="17"/>
        <v>19228126.057300787</v>
      </c>
      <c r="G121" s="13">
        <v>13868090.950000001</v>
      </c>
      <c r="H121" s="9">
        <f t="shared" si="20"/>
        <v>22332.318301162355</v>
      </c>
      <c r="I121" s="8">
        <f>VLOOKUP(D121,'WIOA Performance Data'!$C$1:$AQ$122,24,FALSE)*4</f>
        <v>11823.44</v>
      </c>
      <c r="J121" s="6">
        <f>VLOOKUP(D121,'Graduates By Center'!$A$2:$E$120,4, FALSE)</f>
        <v>281</v>
      </c>
      <c r="K121" s="6">
        <f>VLOOKUP(D121,'Graduates By Center'!$A$2:$E$120,5, FALSE)</f>
        <v>210</v>
      </c>
      <c r="L121" s="6">
        <f>VLOOKUP(D121,'Grad Rates from Sep Analysis'!B:H,6,FALSE)</f>
        <v>733</v>
      </c>
      <c r="M121" s="5">
        <f t="shared" si="24"/>
        <v>0.38335607094133695</v>
      </c>
      <c r="N121" s="5">
        <f t="shared" si="25"/>
        <v>0.286493860845839</v>
      </c>
      <c r="O121" s="8">
        <f t="shared" si="21"/>
        <v>68427.494865839108</v>
      </c>
      <c r="P121" s="8">
        <f t="shared" si="22"/>
        <v>91562.505034765651</v>
      </c>
      <c r="Q121" s="92">
        <v>732</v>
      </c>
      <c r="R121" s="92">
        <v>732</v>
      </c>
      <c r="S121" s="88">
        <v>456</v>
      </c>
      <c r="T121" s="91">
        <f t="shared" si="23"/>
        <v>0.62295081967213117</v>
      </c>
      <c r="U121" s="129">
        <v>434</v>
      </c>
    </row>
    <row r="122" spans="1:21" ht="14.5">
      <c r="A122" s="119" t="s">
        <v>31</v>
      </c>
      <c r="B122" s="119" t="s">
        <v>67</v>
      </c>
      <c r="C122" s="119" t="s">
        <v>231</v>
      </c>
      <c r="D122" s="119" t="s">
        <v>555</v>
      </c>
      <c r="E122" s="119">
        <f>VLOOKUP(D122,'PY23 Students Served'!A:C,3,FALSE)</f>
        <v>288</v>
      </c>
      <c r="F122" s="13">
        <f t="shared" si="17"/>
        <v>4260945.837119434</v>
      </c>
      <c r="G122" s="120">
        <v>3073163.98</v>
      </c>
      <c r="H122" s="121">
        <f t="shared" si="20"/>
        <v>14794.950823331368</v>
      </c>
      <c r="I122" s="122">
        <f>VLOOKUP(D122,'WIOA Performance Data'!$C$1:$AQ$122,24,FALSE)*4</f>
        <v>3791.28</v>
      </c>
      <c r="J122" s="6">
        <f>VLOOKUP(D122,'Graduates By Center'!$A$2:$E$120,4, FALSE)</f>
        <v>125</v>
      </c>
      <c r="K122" s="6">
        <f>VLOOKUP(D122,'Graduates By Center'!$A$2:$E$120,5, FALSE)</f>
        <v>113</v>
      </c>
      <c r="L122" s="6">
        <f>VLOOKUP(D122,'Grad Rates from Sep Analysis'!B:H,6,FALSE)</f>
        <v>197</v>
      </c>
      <c r="M122" s="123">
        <f t="shared" si="24"/>
        <v>0.63451776649746194</v>
      </c>
      <c r="N122" s="123">
        <f t="shared" si="25"/>
        <v>0.57360406091370564</v>
      </c>
      <c r="O122" s="122">
        <f t="shared" si="21"/>
        <v>34087.566696955473</v>
      </c>
      <c r="P122" s="122">
        <f t="shared" si="22"/>
        <v>37707.485284242779</v>
      </c>
      <c r="Q122" s="124">
        <v>211</v>
      </c>
      <c r="R122" s="124">
        <v>339</v>
      </c>
      <c r="S122" s="126">
        <v>219</v>
      </c>
      <c r="T122" s="125">
        <f t="shared" si="23"/>
        <v>0.64601769911504425</v>
      </c>
      <c r="U122" s="129">
        <v>79</v>
      </c>
    </row>
    <row r="124" spans="1:21" ht="15" customHeight="1">
      <c r="E124" s="112">
        <f>J149/L149</f>
        <v>0.38573815776012005</v>
      </c>
      <c r="F124" s="69" t="s">
        <v>586</v>
      </c>
      <c r="G124" s="6"/>
      <c r="H124" s="3"/>
      <c r="I124"/>
    </row>
    <row r="125" spans="1:21" ht="14.5">
      <c r="D125" s="7"/>
      <c r="E125" s="112">
        <f>K149/L149</f>
        <v>0.31985131125737476</v>
      </c>
      <c r="F125" s="69" t="s">
        <v>587</v>
      </c>
      <c r="G125" s="6"/>
      <c r="H125" s="3"/>
      <c r="I125"/>
      <c r="S125" s="133"/>
    </row>
    <row r="126" spans="1:21" ht="14.5">
      <c r="H126" s="3"/>
      <c r="I126"/>
    </row>
    <row r="127" spans="1:21" ht="15" customHeight="1">
      <c r="E127" s="9">
        <f>'Graduates By Center'!E123</f>
        <v>187653.2679390127</v>
      </c>
      <c r="F127" s="69" t="s">
        <v>580</v>
      </c>
      <c r="G127" s="6"/>
      <c r="H127" s="68"/>
      <c r="I127" s="6"/>
      <c r="J127" s="6" t="s">
        <v>600</v>
      </c>
      <c r="K127" s="6"/>
      <c r="L127" s="6">
        <v>13.5</v>
      </c>
      <c r="M127" s="6"/>
    </row>
    <row r="128" spans="1:21" ht="15" customHeight="1">
      <c r="E128" s="9">
        <f>'Graduates By Center'!D123</f>
        <v>155600.74263990804</v>
      </c>
      <c r="F128" s="69" t="s">
        <v>581</v>
      </c>
      <c r="G128" s="6"/>
      <c r="H128" s="68"/>
      <c r="I128" s="6"/>
      <c r="J128" s="6" t="s">
        <v>601</v>
      </c>
      <c r="K128" s="6"/>
      <c r="L128" s="6">
        <v>7.5</v>
      </c>
      <c r="M128" s="6"/>
    </row>
    <row r="129" spans="5:13" ht="14.5">
      <c r="E129" s="9">
        <f>SUM(F4:F122)/SUM(E4:E122)</f>
        <v>49769.533147206552</v>
      </c>
      <c r="F129" s="69" t="s">
        <v>602</v>
      </c>
      <c r="G129" s="6"/>
      <c r="H129" s="68"/>
      <c r="I129" s="6"/>
      <c r="J129" s="6" t="s">
        <v>603</v>
      </c>
      <c r="K129" s="6"/>
      <c r="L129" s="6">
        <f>SUM(E4:E122)</f>
        <v>35363</v>
      </c>
      <c r="M129" s="6"/>
    </row>
    <row r="130" spans="5:13" ht="14.5">
      <c r="E130" s="9">
        <f>(E129/L128)*12</f>
        <v>79631.253035530477</v>
      </c>
      <c r="F130" s="69" t="s">
        <v>605</v>
      </c>
      <c r="G130" s="6"/>
      <c r="H130" s="68"/>
      <c r="I130" s="6"/>
      <c r="J130" s="6" t="s">
        <v>607</v>
      </c>
      <c r="K130" s="6"/>
      <c r="L130" s="6">
        <v>21922</v>
      </c>
      <c r="M130" s="6" t="s">
        <v>608</v>
      </c>
    </row>
    <row r="131" spans="5:13" ht="14.5" hidden="1">
      <c r="E131" s="9">
        <f>E150/((L129*L128)/12)</f>
        <v>79631.253004552782</v>
      </c>
      <c r="F131" s="69" t="s">
        <v>604</v>
      </c>
      <c r="G131" s="6"/>
      <c r="H131" s="68"/>
      <c r="I131" s="6"/>
      <c r="J131" s="6"/>
      <c r="K131" s="6"/>
      <c r="L131" s="6"/>
      <c r="M131" s="6"/>
    </row>
    <row r="132" spans="5:13" ht="14.5">
      <c r="E132" s="9">
        <f>E150/L130</f>
        <v>80284.645561536352</v>
      </c>
      <c r="F132" s="69" t="s">
        <v>606</v>
      </c>
      <c r="G132" s="6"/>
      <c r="H132" s="68"/>
      <c r="I132" s="6"/>
      <c r="J132" s="6"/>
      <c r="K132" s="6"/>
      <c r="L132" s="6"/>
      <c r="M132" s="6"/>
    </row>
    <row r="134" spans="5:13" ht="15" customHeight="1">
      <c r="E134" s="69" t="s">
        <v>569</v>
      </c>
      <c r="F134" s="6"/>
      <c r="G134" s="6"/>
      <c r="H134" s="68"/>
      <c r="I134" s="6"/>
      <c r="J134" s="6"/>
      <c r="K134" s="6"/>
      <c r="L134" s="6"/>
      <c r="M134" s="6"/>
    </row>
    <row r="135" spans="5:13" ht="15" customHeight="1">
      <c r="E135" s="6" t="s">
        <v>570</v>
      </c>
      <c r="F135" s="6"/>
      <c r="G135" s="6"/>
      <c r="H135" s="68"/>
      <c r="I135" s="6"/>
      <c r="J135" s="6"/>
      <c r="K135" s="6"/>
      <c r="L135" s="6"/>
      <c r="M135" s="6"/>
    </row>
    <row r="136" spans="5:13" ht="15" customHeight="1">
      <c r="E136" s="6" t="s">
        <v>574</v>
      </c>
      <c r="F136" s="6"/>
      <c r="G136" s="6"/>
      <c r="H136" s="68"/>
      <c r="I136" s="6"/>
      <c r="J136" s="6"/>
      <c r="K136" s="6"/>
      <c r="L136" s="6"/>
      <c r="M136" s="6"/>
    </row>
    <row r="137" spans="5:13" ht="15" customHeight="1">
      <c r="E137" s="6" t="s">
        <v>571</v>
      </c>
      <c r="F137" s="6"/>
      <c r="G137" s="6"/>
      <c r="H137" s="68"/>
      <c r="I137" s="6"/>
      <c r="J137" s="6"/>
      <c r="K137" s="6"/>
      <c r="L137" s="6"/>
      <c r="M137" s="6"/>
    </row>
    <row r="138" spans="5:13" ht="15" customHeight="1">
      <c r="H138" s="3"/>
      <c r="I138"/>
    </row>
    <row r="139" spans="5:13" ht="15" customHeight="1">
      <c r="E139" s="69" t="s">
        <v>590</v>
      </c>
      <c r="F139" s="6"/>
      <c r="G139" s="6"/>
      <c r="H139" s="68"/>
      <c r="I139" s="6"/>
      <c r="J139" s="6"/>
      <c r="K139" s="6"/>
      <c r="L139" s="6"/>
      <c r="M139" s="6"/>
    </row>
    <row r="140" spans="5:13" ht="15" customHeight="1">
      <c r="E140" s="6" t="s">
        <v>579</v>
      </c>
      <c r="F140" s="6"/>
      <c r="G140" s="6"/>
      <c r="H140" s="68"/>
      <c r="I140" s="6"/>
      <c r="J140" s="6"/>
      <c r="K140" s="6"/>
      <c r="L140" s="6"/>
      <c r="M140" s="6"/>
    </row>
    <row r="141" spans="5:13" ht="15" customHeight="1">
      <c r="E141" s="9" cm="1">
        <f t="array" ref="E141">AVERAGE(LARGE(IF(ISNUMBER(P4:P122),P4:P122),ROW(1:10)))</f>
        <v>529989.07119358075</v>
      </c>
      <c r="F141" s="69" t="s">
        <v>582</v>
      </c>
      <c r="G141" s="6"/>
      <c r="H141" s="68"/>
      <c r="I141" s="6"/>
      <c r="J141" s="9"/>
      <c r="K141" s="6"/>
      <c r="L141" s="6"/>
      <c r="M141" s="6"/>
    </row>
    <row r="142" spans="5:13" ht="15" customHeight="1">
      <c r="E142" s="9" cm="1">
        <f t="array" ref="E142">AVERAGE(LARGE(IF(ISNUMBER(P4:P122),P4:P122),ROW(1:50)))</f>
        <v>329780.77125648188</v>
      </c>
      <c r="F142" s="69" t="s">
        <v>583</v>
      </c>
      <c r="G142" s="6"/>
      <c r="H142" s="68"/>
      <c r="I142" s="6"/>
      <c r="J142" s="6"/>
      <c r="K142" s="6"/>
      <c r="L142" s="6"/>
      <c r="M142" s="6"/>
    </row>
    <row r="143" spans="5:13" ht="15" customHeight="1">
      <c r="E143" s="97"/>
      <c r="F143" s="7"/>
      <c r="H143" s="3"/>
      <c r="I143"/>
    </row>
    <row r="144" spans="5:13" ht="15" customHeight="1">
      <c r="E144" s="69" t="s">
        <v>591</v>
      </c>
      <c r="F144" s="6"/>
      <c r="G144" s="6"/>
      <c r="H144" s="68"/>
      <c r="I144" s="6"/>
      <c r="J144" s="6"/>
      <c r="K144" s="6"/>
      <c r="L144" s="6"/>
      <c r="M144" s="6"/>
    </row>
    <row r="145" spans="5:13" ht="15" customHeight="1">
      <c r="E145" s="6" t="s">
        <v>578</v>
      </c>
      <c r="F145" s="6"/>
      <c r="G145" s="6"/>
      <c r="H145" s="68"/>
      <c r="I145" s="6"/>
      <c r="J145" s="6"/>
      <c r="K145" s="6"/>
      <c r="L145" s="6"/>
      <c r="M145" s="6"/>
    </row>
    <row r="146" spans="5:13" ht="15" customHeight="1">
      <c r="E146" s="9" cm="1">
        <f t="array" ref="E146">AVERAGE(LARGE(IF(ISNUMBER(O4:O122),O4:O122),ROW(1:10)))</f>
        <v>398287.95059943327</v>
      </c>
      <c r="F146" s="69" t="s">
        <v>582</v>
      </c>
      <c r="G146" s="6"/>
      <c r="H146" s="68"/>
      <c r="I146" s="6"/>
      <c r="J146" s="6"/>
      <c r="K146" s="6"/>
      <c r="L146" s="6"/>
      <c r="M146" s="6"/>
    </row>
    <row r="147" spans="5:13" ht="15" customHeight="1">
      <c r="E147" s="9" cm="1">
        <f t="array" ref="E147">AVERAGE(LARGE(IF(ISNUMBER(O4:O122),O4:O122),ROW(1:50)))</f>
        <v>260742.57135353907</v>
      </c>
      <c r="F147" s="100" t="s">
        <v>583</v>
      </c>
      <c r="G147" s="96"/>
      <c r="H147" s="99"/>
      <c r="I147" s="96"/>
      <c r="J147" s="96"/>
      <c r="K147" s="96"/>
      <c r="L147" s="6"/>
      <c r="M147" s="6"/>
    </row>
    <row r="148" spans="5:13" ht="15" customHeight="1">
      <c r="E148" s="101"/>
      <c r="F148" s="101"/>
      <c r="G148" s="101"/>
      <c r="H148" s="102"/>
      <c r="I148" s="101"/>
      <c r="J148" s="101"/>
      <c r="K148" s="101"/>
    </row>
    <row r="149" spans="5:13" ht="15" customHeight="1">
      <c r="E149" s="95">
        <f>SUM(G4:G122)</f>
        <v>1269382154.4938066</v>
      </c>
      <c r="F149" s="6">
        <f>SUMIF(E4:E122,"&lt;&gt;#N/A")</f>
        <v>35363</v>
      </c>
      <c r="G149" s="6"/>
      <c r="H149" s="8">
        <f>E149/F149</f>
        <v>35895.771130667832</v>
      </c>
      <c r="I149" s="68">
        <f>_xlfn.AGGREGATE(1, 6, I4:I122)</f>
        <v>16695.103247863251</v>
      </c>
      <c r="J149" s="6">
        <f>SUMIF(J4:J122,"&lt;&gt;#N/A")</f>
        <v>11311</v>
      </c>
      <c r="K149" s="6">
        <f>SUMIF(K4:K122,"&lt;&gt;#N/A")</f>
        <v>9379</v>
      </c>
      <c r="L149" s="6">
        <f>SUMIF(L4:L122,"&lt;&gt;#N/A")</f>
        <v>29323</v>
      </c>
      <c r="M149" s="6"/>
    </row>
    <row r="150" spans="5:13" ht="15" customHeight="1">
      <c r="E150" s="8">
        <v>1760000000</v>
      </c>
      <c r="F150" s="6">
        <f>SUMIF(E4:E122,"&lt;&gt;#N/A")</f>
        <v>35363</v>
      </c>
      <c r="G150" s="6"/>
      <c r="H150" s="8">
        <f>E150/F150</f>
        <v>49769.533127845491</v>
      </c>
      <c r="I150" s="68"/>
      <c r="J150" s="6"/>
      <c r="K150" s="6"/>
      <c r="L150" s="6"/>
      <c r="M150" s="6"/>
    </row>
    <row r="151" spans="5:13" ht="15" customHeight="1">
      <c r="E151" s="95">
        <f>E150-E149</f>
        <v>490617845.5061934</v>
      </c>
      <c r="F151" s="6"/>
      <c r="G151" s="9"/>
      <c r="H151" s="68"/>
      <c r="I151" s="6"/>
      <c r="J151" s="6"/>
      <c r="K151" s="6"/>
      <c r="L151" s="6"/>
      <c r="M151" s="6"/>
    </row>
    <row r="152" spans="5:13" ht="15" customHeight="1">
      <c r="E152" s="113">
        <f>E150/E149-1</f>
        <v>0.38650129416845136</v>
      </c>
      <c r="F152" s="6"/>
      <c r="G152" s="6"/>
      <c r="H152" s="68"/>
      <c r="I152" s="6"/>
      <c r="J152" s="6"/>
      <c r="K152" s="6"/>
      <c r="L152" s="6"/>
      <c r="M152" s="6"/>
    </row>
    <row r="1048555" spans="6:7" ht="15" customHeight="1">
      <c r="F1048555" s="98"/>
      <c r="G1048555" s="98"/>
    </row>
  </sheetData>
  <autoFilter ref="A3:U3" xr:uid="{0E6326AE-867E-46EB-9E59-62E195B7DF98}">
    <sortState xmlns:xlrd2="http://schemas.microsoft.com/office/spreadsheetml/2017/richdata2" ref="A4:U122">
      <sortCondition descending="1" ref="O3"/>
    </sortState>
  </autoFilter>
  <sortState xmlns:xlrd2="http://schemas.microsoft.com/office/spreadsheetml/2017/richdata2" ref="A4:T122">
    <sortCondition descending="1" ref="O4:O122"/>
  </sortState>
  <mergeCells count="7">
    <mergeCell ref="A1:D2"/>
    <mergeCell ref="Q2:T2"/>
    <mergeCell ref="Q1:T1"/>
    <mergeCell ref="J1:P1"/>
    <mergeCell ref="E1:H1"/>
    <mergeCell ref="E2:H2"/>
    <mergeCell ref="J2:P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E7024-714F-4659-A299-E2CD8BD88F55}">
  <sheetPr codeName="Sheet2"/>
  <dimension ref="A1:AY134"/>
  <sheetViews>
    <sheetView zoomScale="80" zoomScaleNormal="80" workbookViewId="0">
      <pane xSplit="2" ySplit="3" topLeftCell="C4" activePane="bottomRight" state="frozen"/>
      <selection pane="topRight" activeCell="C1" sqref="C1"/>
      <selection pane="bottomLeft" activeCell="A4" sqref="A4"/>
      <selection pane="bottomRight" activeCell="E9" sqref="E9"/>
    </sheetView>
  </sheetViews>
  <sheetFormatPr defaultRowHeight="14.5"/>
  <cols>
    <col min="1" max="1" width="10.81640625" style="1" customWidth="1"/>
    <col min="2" max="2" width="23.1796875" customWidth="1"/>
    <col min="3" max="3" width="27.1796875" customWidth="1"/>
    <col min="4" max="4" width="20.81640625" customWidth="1"/>
    <col min="5" max="7" width="20.81640625" style="14" customWidth="1"/>
    <col min="8" max="10" width="16" style="14" customWidth="1"/>
    <col min="11" max="11" width="10.1796875" style="14" customWidth="1"/>
    <col min="12" max="12" width="20" customWidth="1"/>
    <col min="13" max="15" width="20" style="14" customWidth="1"/>
    <col min="16" max="18" width="17.1796875" style="14" customWidth="1"/>
    <col min="19" max="19" width="14.54296875" customWidth="1"/>
    <col min="20" max="20" width="20.81640625" customWidth="1"/>
    <col min="21" max="23" width="20.81640625" style="14" customWidth="1"/>
    <col min="24" max="26" width="16.1796875" style="14" customWidth="1"/>
    <col min="27" max="27" width="17.453125" style="14" customWidth="1"/>
    <col min="28" max="28" width="20.81640625" customWidth="1"/>
    <col min="29" max="31" width="20.81640625" style="14" customWidth="1"/>
    <col min="32" max="34" width="17.54296875" style="14" customWidth="1"/>
    <col min="35" max="35" width="15.1796875" style="14" customWidth="1"/>
    <col min="36" max="36" width="20.81640625" customWidth="1"/>
    <col min="37" max="39" width="20.81640625" style="14" customWidth="1"/>
    <col min="40" max="42" width="18.1796875" style="15" customWidth="1"/>
    <col min="43" max="43" width="12.81640625" style="15" customWidth="1"/>
    <col min="44" max="44" width="20.81640625" customWidth="1"/>
    <col min="45" max="47" width="20.81640625" style="14" customWidth="1"/>
    <col min="48" max="50" width="17.81640625" style="14" customWidth="1"/>
  </cols>
  <sheetData>
    <row r="1" spans="1:51" ht="29" customHeight="1" thickBot="1">
      <c r="A1" s="153" t="s">
        <v>438</v>
      </c>
      <c r="B1" s="154"/>
      <c r="C1" s="64"/>
      <c r="D1" s="157" t="s">
        <v>437</v>
      </c>
      <c r="E1" s="158"/>
      <c r="F1" s="158"/>
      <c r="G1" s="158"/>
      <c r="H1" s="158"/>
      <c r="I1" s="158"/>
      <c r="J1" s="158"/>
      <c r="K1" s="159"/>
      <c r="L1" s="146" t="s">
        <v>436</v>
      </c>
      <c r="M1" s="147"/>
      <c r="N1" s="147"/>
      <c r="O1" s="147"/>
      <c r="P1" s="147"/>
      <c r="Q1" s="147"/>
      <c r="R1" s="147"/>
      <c r="S1" s="148"/>
      <c r="T1" s="146" t="s">
        <v>435</v>
      </c>
      <c r="U1" s="147"/>
      <c r="V1" s="147"/>
      <c r="W1" s="147"/>
      <c r="X1" s="147"/>
      <c r="Y1" s="147"/>
      <c r="Z1" s="147"/>
      <c r="AA1" s="148"/>
      <c r="AB1" s="146" t="s">
        <v>434</v>
      </c>
      <c r="AC1" s="147"/>
      <c r="AD1" s="147"/>
      <c r="AE1" s="147"/>
      <c r="AF1" s="147"/>
      <c r="AG1" s="147"/>
      <c r="AH1" s="147"/>
      <c r="AI1" s="148"/>
      <c r="AJ1" s="149" t="s">
        <v>433</v>
      </c>
      <c r="AK1" s="150"/>
      <c r="AL1" s="150"/>
      <c r="AM1" s="150"/>
      <c r="AN1" s="150"/>
      <c r="AO1" s="150"/>
      <c r="AP1" s="150"/>
      <c r="AQ1" s="151"/>
      <c r="AR1" s="152" t="s">
        <v>432</v>
      </c>
      <c r="AS1" s="147"/>
      <c r="AT1" s="147"/>
      <c r="AU1" s="147"/>
      <c r="AV1" s="147"/>
      <c r="AW1" s="147"/>
      <c r="AX1" s="147"/>
      <c r="AY1" s="148"/>
    </row>
    <row r="2" spans="1:51" ht="16.5">
      <c r="A2" s="61" t="s">
        <v>431</v>
      </c>
      <c r="B2" s="60" t="s">
        <v>430</v>
      </c>
      <c r="C2" s="65" t="s">
        <v>439</v>
      </c>
      <c r="D2" s="59" t="s">
        <v>429</v>
      </c>
      <c r="E2" s="57" t="s">
        <v>428</v>
      </c>
      <c r="F2" s="57" t="s">
        <v>427</v>
      </c>
      <c r="G2" s="57" t="s">
        <v>426</v>
      </c>
      <c r="H2" s="57" t="s">
        <v>425</v>
      </c>
      <c r="I2" s="57" t="s">
        <v>424</v>
      </c>
      <c r="J2" s="57" t="s">
        <v>423</v>
      </c>
      <c r="K2" s="56" t="s">
        <v>422</v>
      </c>
      <c r="L2" s="59" t="s">
        <v>429</v>
      </c>
      <c r="M2" s="57" t="s">
        <v>428</v>
      </c>
      <c r="N2" s="57" t="s">
        <v>427</v>
      </c>
      <c r="O2" s="57" t="s">
        <v>426</v>
      </c>
      <c r="P2" s="57" t="s">
        <v>425</v>
      </c>
      <c r="Q2" s="57" t="s">
        <v>424</v>
      </c>
      <c r="R2" s="57" t="s">
        <v>423</v>
      </c>
      <c r="S2" s="56" t="s">
        <v>422</v>
      </c>
      <c r="T2" s="59" t="s">
        <v>429</v>
      </c>
      <c r="U2" s="57" t="s">
        <v>428</v>
      </c>
      <c r="V2" s="57" t="s">
        <v>427</v>
      </c>
      <c r="W2" s="57" t="s">
        <v>426</v>
      </c>
      <c r="X2" s="57" t="s">
        <v>425</v>
      </c>
      <c r="Y2" s="57" t="s">
        <v>424</v>
      </c>
      <c r="Z2" s="57" t="s">
        <v>423</v>
      </c>
      <c r="AA2" s="56" t="s">
        <v>422</v>
      </c>
      <c r="AB2" s="59" t="s">
        <v>429</v>
      </c>
      <c r="AC2" s="57" t="s">
        <v>428</v>
      </c>
      <c r="AD2" s="57" t="s">
        <v>427</v>
      </c>
      <c r="AE2" s="57" t="s">
        <v>426</v>
      </c>
      <c r="AF2" s="57" t="s">
        <v>425</v>
      </c>
      <c r="AG2" s="57" t="s">
        <v>424</v>
      </c>
      <c r="AH2" s="57" t="s">
        <v>423</v>
      </c>
      <c r="AI2" s="56" t="s">
        <v>422</v>
      </c>
      <c r="AJ2" s="59" t="s">
        <v>429</v>
      </c>
      <c r="AK2" s="57" t="s">
        <v>428</v>
      </c>
      <c r="AL2" s="57" t="s">
        <v>427</v>
      </c>
      <c r="AM2" s="57" t="s">
        <v>426</v>
      </c>
      <c r="AN2" s="57" t="s">
        <v>425</v>
      </c>
      <c r="AO2" s="57" t="s">
        <v>424</v>
      </c>
      <c r="AP2" s="57" t="s">
        <v>423</v>
      </c>
      <c r="AQ2" s="56" t="s">
        <v>422</v>
      </c>
      <c r="AR2" s="58" t="s">
        <v>429</v>
      </c>
      <c r="AS2" s="57" t="s">
        <v>428</v>
      </c>
      <c r="AT2" s="57" t="s">
        <v>427</v>
      </c>
      <c r="AU2" s="57" t="s">
        <v>426</v>
      </c>
      <c r="AV2" s="57" t="s">
        <v>425</v>
      </c>
      <c r="AW2" s="57" t="s">
        <v>424</v>
      </c>
      <c r="AX2" s="57" t="s">
        <v>423</v>
      </c>
      <c r="AY2" s="56" t="s">
        <v>422</v>
      </c>
    </row>
    <row r="3" spans="1:51" s="7" customFormat="1">
      <c r="A3" s="165" t="s">
        <v>421</v>
      </c>
      <c r="B3" s="166"/>
      <c r="C3" s="66"/>
      <c r="D3" s="51">
        <v>0.77824819499999998</v>
      </c>
      <c r="E3" s="49">
        <v>0.76531082120000005</v>
      </c>
      <c r="F3" s="49">
        <v>0.748</v>
      </c>
      <c r="G3" s="49">
        <v>0.52900000000000003</v>
      </c>
      <c r="H3" s="48">
        <v>0.75262889229198571</v>
      </c>
      <c r="I3" s="48">
        <v>0.76800000000000002</v>
      </c>
      <c r="J3" s="48">
        <v>0.72617316973891</v>
      </c>
      <c r="K3" s="47">
        <f t="shared" ref="K3:K34" si="0">AVERAGE(D3:J3)</f>
        <v>0.72390872546155649</v>
      </c>
      <c r="L3" s="51">
        <v>0.71730158700000002</v>
      </c>
      <c r="M3" s="49">
        <v>0.7204490778</v>
      </c>
      <c r="N3" s="49">
        <v>0.70599999999999996</v>
      </c>
      <c r="O3" s="49">
        <v>0.56200000000000006</v>
      </c>
      <c r="P3" s="48">
        <v>0.71083648014646983</v>
      </c>
      <c r="Q3" s="48">
        <v>0.77800000000000002</v>
      </c>
      <c r="R3" s="48">
        <v>0.73618445518779996</v>
      </c>
      <c r="S3" s="47">
        <f t="shared" ref="S3:S34" si="1">AVERAGE(L3:R3)</f>
        <v>0.70439594287632423</v>
      </c>
      <c r="T3" s="55">
        <v>4191.2142860000004</v>
      </c>
      <c r="U3" s="54">
        <v>4628.5714286000002</v>
      </c>
      <c r="V3" s="54">
        <v>4762.9285713999998</v>
      </c>
      <c r="W3" s="54">
        <v>3266</v>
      </c>
      <c r="X3" s="53">
        <v>4212.21</v>
      </c>
      <c r="Y3" s="53">
        <v>4207.41</v>
      </c>
      <c r="Z3" s="53">
        <v>4011.8</v>
      </c>
      <c r="AA3" s="52">
        <f t="shared" ref="AA3:AA34" si="2">AVERAGE(T3:Z3)</f>
        <v>4182.8763265714288</v>
      </c>
      <c r="AB3" s="51">
        <v>0.85269692139921005</v>
      </c>
      <c r="AC3" s="49">
        <v>0.84910284463895003</v>
      </c>
      <c r="AD3" s="49">
        <v>0.8579</v>
      </c>
      <c r="AE3" s="49">
        <v>0.56799999999999995</v>
      </c>
      <c r="AF3" s="48">
        <v>0.55271462092402301</v>
      </c>
      <c r="AG3" s="48">
        <v>0.49199999999999999</v>
      </c>
      <c r="AH3" s="48">
        <v>0.51308848412460994</v>
      </c>
      <c r="AI3" s="47">
        <f t="shared" ref="AI3:AI34" si="3">AVERAGE(AB3:AH3)</f>
        <v>0.66935755301239908</v>
      </c>
      <c r="AJ3" s="51">
        <v>0.86256606266516</v>
      </c>
      <c r="AK3" s="49">
        <v>0.79863036303629997</v>
      </c>
      <c r="AL3" s="49">
        <v>0.48499999999999999</v>
      </c>
      <c r="AM3" s="49">
        <v>0.34</v>
      </c>
      <c r="AN3" s="48">
        <v>0.60271019402525405</v>
      </c>
      <c r="AO3" s="48">
        <v>0.63800000000000001</v>
      </c>
      <c r="AP3" s="48">
        <v>0.66453776145617005</v>
      </c>
      <c r="AQ3" s="47">
        <f t="shared" ref="AQ3:AQ34" si="4">AVERAGE(AJ3:AP3)</f>
        <v>0.62734919731184058</v>
      </c>
      <c r="AR3" s="50">
        <v>0.59362490700000003</v>
      </c>
      <c r="AS3" s="49">
        <v>0.62312410279999997</v>
      </c>
      <c r="AT3" s="49">
        <v>0.58199999999999996</v>
      </c>
      <c r="AU3" s="49">
        <v>0.317</v>
      </c>
      <c r="AV3" s="48">
        <v>0.46453840970350402</v>
      </c>
      <c r="AW3" s="48">
        <v>0.51900000000000002</v>
      </c>
      <c r="AX3" s="48">
        <v>0.48405885959534001</v>
      </c>
      <c r="AY3" s="47">
        <f t="shared" ref="AY3:AY34" si="5">AVERAGE(AR3:AX3)</f>
        <v>0.51190661129983484</v>
      </c>
    </row>
    <row r="4" spans="1:51" ht="15.5">
      <c r="A4" s="38">
        <v>101100</v>
      </c>
      <c r="B4" s="37" t="s">
        <v>126</v>
      </c>
      <c r="C4" s="67" t="s">
        <v>126</v>
      </c>
      <c r="D4" s="32">
        <v>0.76288659800000003</v>
      </c>
      <c r="E4" s="30">
        <v>0.71171171170000003</v>
      </c>
      <c r="F4" s="30">
        <v>0.74698795179999999</v>
      </c>
      <c r="G4" s="30">
        <v>0.61038961038961037</v>
      </c>
      <c r="H4" s="30">
        <v>0.765625</v>
      </c>
      <c r="I4" s="30">
        <v>0.77900000000000003</v>
      </c>
      <c r="J4" s="30">
        <v>0.78</v>
      </c>
      <c r="K4" s="33">
        <f t="shared" si="0"/>
        <v>0.73665726741280158</v>
      </c>
      <c r="L4" s="32">
        <v>0.55140186899999999</v>
      </c>
      <c r="M4" s="30">
        <v>0.65346534649999999</v>
      </c>
      <c r="N4" s="30">
        <v>0.64772727269999997</v>
      </c>
      <c r="O4" s="30">
        <v>0.64673913043478259</v>
      </c>
      <c r="P4" s="30">
        <v>0.69918699186991873</v>
      </c>
      <c r="Q4" s="30">
        <v>0.79500000000000004</v>
      </c>
      <c r="R4" s="30">
        <v>0.78688524590164</v>
      </c>
      <c r="S4" s="29">
        <f t="shared" si="1"/>
        <v>0.68291512234376306</v>
      </c>
      <c r="T4" s="36">
        <v>4640.1428569999998</v>
      </c>
      <c r="U4" s="35">
        <v>5843.3142857000003</v>
      </c>
      <c r="V4" s="35">
        <v>6317.1028570999997</v>
      </c>
      <c r="W4" s="35">
        <v>4644.93</v>
      </c>
      <c r="X4" s="35">
        <v>5391.49</v>
      </c>
      <c r="Y4" s="35">
        <v>5151.22</v>
      </c>
      <c r="Z4" s="35">
        <v>5109.16</v>
      </c>
      <c r="AA4" s="34">
        <f t="shared" si="2"/>
        <v>5299.6228571142856</v>
      </c>
      <c r="AB4" s="32">
        <v>0.90476190499999998</v>
      </c>
      <c r="AC4" s="30">
        <v>0.88043478260870001</v>
      </c>
      <c r="AD4" s="30">
        <v>0.95061728400000001</v>
      </c>
      <c r="AE4" s="30">
        <v>0.78488372093023251</v>
      </c>
      <c r="AF4" s="30">
        <v>0.61</v>
      </c>
      <c r="AG4" s="30">
        <v>0.51500000000000001</v>
      </c>
      <c r="AH4" s="30">
        <v>0.48148148148148001</v>
      </c>
      <c r="AI4" s="33">
        <f t="shared" si="3"/>
        <v>0.73245416771720173</v>
      </c>
      <c r="AJ4" s="32">
        <v>0.779255319</v>
      </c>
      <c r="AK4" s="30">
        <v>0.79816513761468</v>
      </c>
      <c r="AL4" s="30">
        <v>0.43630573249999999</v>
      </c>
      <c r="AM4" s="30">
        <v>0.27972027972027974</v>
      </c>
      <c r="AN4" s="30">
        <v>0.59649122807017541</v>
      </c>
      <c r="AO4" s="30">
        <v>0.498</v>
      </c>
      <c r="AP4" s="30">
        <v>0.55718475073314</v>
      </c>
      <c r="AQ4" s="29">
        <f t="shared" si="4"/>
        <v>0.56358892109118219</v>
      </c>
      <c r="AR4" s="31">
        <v>0.55813953500000002</v>
      </c>
      <c r="AS4" s="30">
        <v>0.66129032259999998</v>
      </c>
      <c r="AT4" s="30">
        <v>0.52272727269999997</v>
      </c>
      <c r="AU4" s="30">
        <v>0.4065040650406504</v>
      </c>
      <c r="AV4" s="30">
        <v>0.48780487804878048</v>
      </c>
      <c r="AW4" s="30">
        <v>0.58899999999999997</v>
      </c>
      <c r="AX4" s="30">
        <v>0.57142857142856995</v>
      </c>
      <c r="AY4" s="29">
        <f t="shared" si="5"/>
        <v>0.54241352068828574</v>
      </c>
    </row>
    <row r="5" spans="1:51" ht="15.5">
      <c r="A5" s="38">
        <v>60100</v>
      </c>
      <c r="B5" s="37" t="s">
        <v>100</v>
      </c>
      <c r="C5" s="67" t="s">
        <v>100</v>
      </c>
      <c r="D5" s="32">
        <v>0.69747899199999996</v>
      </c>
      <c r="E5" s="30">
        <v>0.67213114750000003</v>
      </c>
      <c r="F5" s="30">
        <v>0.70588235290000001</v>
      </c>
      <c r="G5" s="30">
        <v>0.44827586206896552</v>
      </c>
      <c r="H5" s="30">
        <v>0.67632850241545894</v>
      </c>
      <c r="I5" s="30">
        <v>0.63900000000000001</v>
      </c>
      <c r="J5" s="30">
        <v>0.74431818181817999</v>
      </c>
      <c r="K5" s="33">
        <f t="shared" si="0"/>
        <v>0.65477357695751492</v>
      </c>
      <c r="L5" s="32">
        <v>0.72131147500000004</v>
      </c>
      <c r="M5" s="30">
        <v>0.6442307692</v>
      </c>
      <c r="N5" s="30">
        <v>0.74336283189999997</v>
      </c>
      <c r="O5" s="30">
        <v>0.51449275362318836</v>
      </c>
      <c r="P5" s="30">
        <v>0.65151515151515149</v>
      </c>
      <c r="Q5" s="30">
        <v>0.72199999999999998</v>
      </c>
      <c r="R5" s="30">
        <v>0.67741935483870996</v>
      </c>
      <c r="S5" s="29">
        <f t="shared" si="1"/>
        <v>0.66776176229672146</v>
      </c>
      <c r="T5" s="36">
        <v>4569.2142860000004</v>
      </c>
      <c r="U5" s="35">
        <v>4234.6285713999996</v>
      </c>
      <c r="V5" s="35">
        <v>5056.8571429000003</v>
      </c>
      <c r="W5" s="35">
        <v>3087.09</v>
      </c>
      <c r="X5" s="35">
        <v>4714.2299999999996</v>
      </c>
      <c r="Y5" s="35">
        <v>6361.46</v>
      </c>
      <c r="Z5" s="35">
        <v>4196.05</v>
      </c>
      <c r="AA5" s="34">
        <f t="shared" si="2"/>
        <v>4602.7900000428572</v>
      </c>
      <c r="AB5" s="32">
        <v>0.81512605000000005</v>
      </c>
      <c r="AC5" s="30">
        <v>0.71844660194175003</v>
      </c>
      <c r="AD5" s="30">
        <v>0.68478260869999996</v>
      </c>
      <c r="AE5" s="30">
        <v>0.44132653061224492</v>
      </c>
      <c r="AF5" s="30">
        <v>0.43870967741935485</v>
      </c>
      <c r="AG5" s="30">
        <v>0.35899999999999999</v>
      </c>
      <c r="AH5" s="30">
        <v>0.41592920353981999</v>
      </c>
      <c r="AI5" s="33">
        <f t="shared" si="3"/>
        <v>0.55333152460188129</v>
      </c>
      <c r="AJ5" s="32">
        <v>0.87712665400000001</v>
      </c>
      <c r="AK5" s="30">
        <v>0.74342105263157998</v>
      </c>
      <c r="AL5" s="30">
        <v>0.37820512820000002</v>
      </c>
      <c r="AM5" s="30">
        <v>0.32421875</v>
      </c>
      <c r="AN5" s="30">
        <v>0.72499999999999998</v>
      </c>
      <c r="AO5" s="30">
        <v>0.66600000000000004</v>
      </c>
      <c r="AP5" s="30">
        <v>0.70855614973262004</v>
      </c>
      <c r="AQ5" s="29">
        <f t="shared" si="4"/>
        <v>0.63178967636631433</v>
      </c>
      <c r="AR5" s="31">
        <v>0.6</v>
      </c>
      <c r="AS5" s="30">
        <v>0.66666666669999997</v>
      </c>
      <c r="AT5" s="30">
        <v>0.71428571429999999</v>
      </c>
      <c r="AU5" s="30">
        <v>0.33663366336633666</v>
      </c>
      <c r="AV5" s="30">
        <v>0.5213675213675214</v>
      </c>
      <c r="AW5" s="30">
        <v>0.61199999999999999</v>
      </c>
      <c r="AX5" s="30">
        <v>0.55681818181817999</v>
      </c>
      <c r="AY5" s="29">
        <f t="shared" si="5"/>
        <v>0.57253882107886256</v>
      </c>
    </row>
    <row r="6" spans="1:51" ht="15.5">
      <c r="A6" s="38">
        <v>80100</v>
      </c>
      <c r="B6" s="37" t="s">
        <v>91</v>
      </c>
      <c r="C6" s="67" t="s">
        <v>91</v>
      </c>
      <c r="D6" s="32">
        <v>0.84848484899999999</v>
      </c>
      <c r="E6" s="30">
        <v>0.8125</v>
      </c>
      <c r="F6" s="30">
        <v>0.92207792209999995</v>
      </c>
      <c r="G6" s="30">
        <v>0.58771929824561409</v>
      </c>
      <c r="H6" s="30">
        <v>0.77192982456140347</v>
      </c>
      <c r="I6" s="30">
        <v>0.79200000000000004</v>
      </c>
      <c r="J6" s="30">
        <v>0.84112149532710001</v>
      </c>
      <c r="K6" s="33">
        <f t="shared" si="0"/>
        <v>0.79654762703344517</v>
      </c>
      <c r="L6" s="32">
        <v>0.72839506200000004</v>
      </c>
      <c r="M6" s="30">
        <v>0.75531914889999996</v>
      </c>
      <c r="N6" s="30">
        <v>0.85294117650000001</v>
      </c>
      <c r="O6" s="30">
        <v>0.63888888888888884</v>
      </c>
      <c r="P6" s="30">
        <v>0.71153846153846156</v>
      </c>
      <c r="Q6" s="30">
        <v>0.78900000000000003</v>
      </c>
      <c r="R6" s="30">
        <v>0.80821917808219002</v>
      </c>
      <c r="S6" s="29">
        <f t="shared" si="1"/>
        <v>0.75490027370136292</v>
      </c>
      <c r="T6" s="36">
        <v>5584.2857139999996</v>
      </c>
      <c r="U6" s="35">
        <v>5257.1428570999997</v>
      </c>
      <c r="V6" s="35">
        <v>5496.3428571000004</v>
      </c>
      <c r="W6" s="35">
        <v>4331.3</v>
      </c>
      <c r="X6" s="35">
        <v>3637.61</v>
      </c>
      <c r="Y6" s="35">
        <v>6900.15</v>
      </c>
      <c r="Z6" s="35">
        <v>6118.5</v>
      </c>
      <c r="AA6" s="34">
        <f t="shared" si="2"/>
        <v>5332.1902040285713</v>
      </c>
      <c r="AB6" s="32">
        <v>0.78205128199999996</v>
      </c>
      <c r="AC6" s="30">
        <v>0.78313253012048001</v>
      </c>
      <c r="AD6" s="30">
        <v>0.89655172409999995</v>
      </c>
      <c r="AE6" s="30">
        <v>0.54705882352941182</v>
      </c>
      <c r="AF6" s="30">
        <v>0.32608695652173914</v>
      </c>
      <c r="AG6" s="30">
        <v>0.52700000000000002</v>
      </c>
      <c r="AH6" s="30">
        <v>0.35211267605634</v>
      </c>
      <c r="AI6" s="33">
        <f t="shared" si="3"/>
        <v>0.60199914176113878</v>
      </c>
      <c r="AJ6" s="32">
        <v>0.82228915700000005</v>
      </c>
      <c r="AK6" s="30">
        <v>0.85093167701863004</v>
      </c>
      <c r="AL6" s="30">
        <v>0.54044117650000001</v>
      </c>
      <c r="AM6" s="30">
        <v>0.36065573770491804</v>
      </c>
      <c r="AN6" s="30">
        <v>0.80487804878048785</v>
      </c>
      <c r="AO6" s="30">
        <v>0.69699999999999995</v>
      </c>
      <c r="AP6" s="30">
        <v>0.66666666666666996</v>
      </c>
      <c r="AQ6" s="29">
        <f t="shared" si="4"/>
        <v>0.67755178052438658</v>
      </c>
      <c r="AR6" s="31">
        <v>0.56521739100000001</v>
      </c>
      <c r="AS6" s="30">
        <v>0.72058823530000005</v>
      </c>
      <c r="AT6" s="30">
        <v>0.65116279070000005</v>
      </c>
      <c r="AU6" s="30">
        <v>0.33858267716535434</v>
      </c>
      <c r="AV6" s="30">
        <v>0.40845070422535212</v>
      </c>
      <c r="AW6" s="30">
        <v>0.57799999999999996</v>
      </c>
      <c r="AX6" s="30">
        <v>0.36842105263157998</v>
      </c>
      <c r="AY6" s="29">
        <f t="shared" si="5"/>
        <v>0.51863183586032657</v>
      </c>
    </row>
    <row r="7" spans="1:51" ht="15.5">
      <c r="A7" s="38">
        <v>100100</v>
      </c>
      <c r="B7" s="37" t="s">
        <v>33</v>
      </c>
      <c r="C7" s="67" t="s">
        <v>33</v>
      </c>
      <c r="D7" s="32">
        <v>0.93023255800000004</v>
      </c>
      <c r="E7" s="30">
        <v>0.7746478873</v>
      </c>
      <c r="F7" s="30">
        <v>0.74468085110000004</v>
      </c>
      <c r="G7" s="30">
        <v>0.54477611940298509</v>
      </c>
      <c r="H7" s="30">
        <v>0.69135802469135799</v>
      </c>
      <c r="I7" s="30">
        <v>0.78700000000000003</v>
      </c>
      <c r="J7" s="30">
        <v>0.77777777777778001</v>
      </c>
      <c r="K7" s="33">
        <f t="shared" si="0"/>
        <v>0.75006760261030336</v>
      </c>
      <c r="L7" s="32">
        <v>0.70175438599999995</v>
      </c>
      <c r="M7" s="30">
        <v>0.74074074069999996</v>
      </c>
      <c r="N7" s="30">
        <v>0.83673469389999999</v>
      </c>
      <c r="O7" s="30">
        <v>0.45517241379310347</v>
      </c>
      <c r="P7" s="30">
        <v>0.62</v>
      </c>
      <c r="Q7" s="30">
        <v>0.87</v>
      </c>
      <c r="R7" s="30">
        <v>0.66666666666666996</v>
      </c>
      <c r="S7" s="29">
        <f t="shared" si="1"/>
        <v>0.69872412872282474</v>
      </c>
      <c r="T7" s="36">
        <v>4372.8571430000002</v>
      </c>
      <c r="U7" s="35">
        <v>5487.1428570999997</v>
      </c>
      <c r="V7" s="35">
        <v>6633.348</v>
      </c>
      <c r="W7" s="35">
        <v>2851.72</v>
      </c>
      <c r="X7" s="35">
        <v>4983.84</v>
      </c>
      <c r="Y7" s="35">
        <v>6175.61</v>
      </c>
      <c r="Z7" s="35">
        <v>3252.97</v>
      </c>
      <c r="AA7" s="34">
        <f t="shared" si="2"/>
        <v>4822.4982857285713</v>
      </c>
      <c r="AB7" s="32">
        <v>0.77192982499999996</v>
      </c>
      <c r="AC7" s="30">
        <v>0.86792452830189004</v>
      </c>
      <c r="AD7" s="30">
        <v>0.80851063830000003</v>
      </c>
      <c r="AE7" s="30">
        <v>0.40458015267175573</v>
      </c>
      <c r="AF7" s="30">
        <v>0.18666666666666668</v>
      </c>
      <c r="AG7" s="30">
        <v>0.47099999999999997</v>
      </c>
      <c r="AH7" s="30">
        <v>0.32075471698113001</v>
      </c>
      <c r="AI7" s="33">
        <f t="shared" si="3"/>
        <v>0.54733807541734891</v>
      </c>
      <c r="AJ7" s="32">
        <v>0.72473867599999997</v>
      </c>
      <c r="AK7" s="30">
        <v>0.51851851851852004</v>
      </c>
      <c r="AL7" s="30">
        <v>0.38628158839999999</v>
      </c>
      <c r="AM7" s="30">
        <v>0.14184397163120568</v>
      </c>
      <c r="AN7" s="30">
        <v>0.8125</v>
      </c>
      <c r="AO7" s="30">
        <v>0.49099999999999999</v>
      </c>
      <c r="AP7" s="30">
        <v>0.67521367521368003</v>
      </c>
      <c r="AQ7" s="29">
        <f t="shared" si="4"/>
        <v>0.53572806139477225</v>
      </c>
      <c r="AR7" s="31">
        <v>0.53125</v>
      </c>
      <c r="AS7" s="30">
        <v>0.57575757579999998</v>
      </c>
      <c r="AT7" s="30">
        <v>0.65217391300000005</v>
      </c>
      <c r="AU7" s="30">
        <v>0.21333333333333335</v>
      </c>
      <c r="AV7" s="30">
        <v>0.36842105263157893</v>
      </c>
      <c r="AW7" s="30">
        <v>0.621</v>
      </c>
      <c r="AX7" s="30">
        <v>0.30952380952380998</v>
      </c>
      <c r="AY7" s="29">
        <f t="shared" si="5"/>
        <v>0.46735138346981742</v>
      </c>
    </row>
    <row r="8" spans="1:51" ht="15.5">
      <c r="A8" s="38">
        <v>20100</v>
      </c>
      <c r="B8" s="37" t="s">
        <v>420</v>
      </c>
      <c r="C8" s="67" t="s">
        <v>94</v>
      </c>
      <c r="D8" s="32">
        <v>0.70370370400000004</v>
      </c>
      <c r="E8" s="41" t="s">
        <v>416</v>
      </c>
      <c r="F8" s="41" t="s">
        <v>416</v>
      </c>
      <c r="G8" s="41" t="s">
        <v>416</v>
      </c>
      <c r="H8" s="30">
        <v>0.65217391304347827</v>
      </c>
      <c r="I8" s="30">
        <v>0.55400000000000005</v>
      </c>
      <c r="J8" s="30">
        <v>0.53846153846153999</v>
      </c>
      <c r="K8" s="33">
        <f t="shared" si="0"/>
        <v>0.61208478887625462</v>
      </c>
      <c r="L8" s="32">
        <v>0.61764705900000005</v>
      </c>
      <c r="M8" s="42" t="s">
        <v>416</v>
      </c>
      <c r="N8" s="30">
        <v>0.5</v>
      </c>
      <c r="O8" s="42" t="s">
        <v>416</v>
      </c>
      <c r="P8" s="30">
        <v>0.55555555555555558</v>
      </c>
      <c r="Q8" s="30">
        <v>0.60599999999999998</v>
      </c>
      <c r="R8" s="30">
        <v>0.60606060606060996</v>
      </c>
      <c r="S8" s="29">
        <f t="shared" si="1"/>
        <v>0.57705264412323309</v>
      </c>
      <c r="T8" s="36">
        <v>2937.8571430000002</v>
      </c>
      <c r="U8" s="41" t="s">
        <v>416</v>
      </c>
      <c r="V8" s="42" t="s">
        <v>416</v>
      </c>
      <c r="W8" s="41" t="s">
        <v>416</v>
      </c>
      <c r="X8" s="35">
        <v>2763.59</v>
      </c>
      <c r="Y8" s="35">
        <v>4147.6099999999997</v>
      </c>
      <c r="Z8" s="35">
        <v>3285.36</v>
      </c>
      <c r="AA8" s="34">
        <f t="shared" si="2"/>
        <v>3283.6042857500001</v>
      </c>
      <c r="AB8" s="32">
        <v>0.88235294099999995</v>
      </c>
      <c r="AC8" s="41" t="s">
        <v>416</v>
      </c>
      <c r="AD8" s="30">
        <v>0.14285714290000001</v>
      </c>
      <c r="AE8" s="41" t="s">
        <v>416</v>
      </c>
      <c r="AF8" s="30">
        <v>0</v>
      </c>
      <c r="AG8" s="30">
        <v>0.77800000000000002</v>
      </c>
      <c r="AH8" s="30">
        <v>0.60824742268040999</v>
      </c>
      <c r="AI8" s="33">
        <f t="shared" si="3"/>
        <v>0.48229150131608201</v>
      </c>
      <c r="AJ8" s="32">
        <v>0.6</v>
      </c>
      <c r="AK8" s="41" t="s">
        <v>416</v>
      </c>
      <c r="AL8" s="30">
        <v>0</v>
      </c>
      <c r="AM8" s="40">
        <v>0.5714285714285714</v>
      </c>
      <c r="AN8" s="30">
        <v>0.78947368421052633</v>
      </c>
      <c r="AO8" s="30">
        <v>0.67100000000000004</v>
      </c>
      <c r="AP8" s="30">
        <v>0.71472392638036997</v>
      </c>
      <c r="AQ8" s="29">
        <f t="shared" si="4"/>
        <v>0.55777103033657793</v>
      </c>
      <c r="AR8" s="31">
        <v>0.75</v>
      </c>
      <c r="AS8" s="41" t="s">
        <v>416</v>
      </c>
      <c r="AT8" s="30">
        <v>0.5</v>
      </c>
      <c r="AU8" s="41" t="s">
        <v>416</v>
      </c>
      <c r="AV8" s="39" t="s">
        <v>411</v>
      </c>
      <c r="AW8" s="30">
        <v>0.46200000000000002</v>
      </c>
      <c r="AX8" s="30">
        <v>0.33333333333332998</v>
      </c>
      <c r="AY8" s="29">
        <f t="shared" si="5"/>
        <v>0.51133333333333253</v>
      </c>
    </row>
    <row r="9" spans="1:51" ht="31">
      <c r="A9" s="38">
        <v>50100</v>
      </c>
      <c r="B9" s="37" t="s">
        <v>49</v>
      </c>
      <c r="C9" s="67" t="s">
        <v>559</v>
      </c>
      <c r="D9" s="32">
        <v>0.824324324</v>
      </c>
      <c r="E9" s="30">
        <v>0.79329608939999996</v>
      </c>
      <c r="F9" s="30">
        <v>0.74887892379999998</v>
      </c>
      <c r="G9" s="30">
        <v>0.5381526104417671</v>
      </c>
      <c r="H9" s="30">
        <v>0.81025641025641026</v>
      </c>
      <c r="I9" s="30">
        <v>0.78400000000000003</v>
      </c>
      <c r="J9" s="30">
        <v>0.71794871794871995</v>
      </c>
      <c r="K9" s="33">
        <f t="shared" si="0"/>
        <v>0.74526529654955664</v>
      </c>
      <c r="L9" s="32">
        <v>0.68902439000000004</v>
      </c>
      <c r="M9" s="30">
        <v>0.7106598985</v>
      </c>
      <c r="N9" s="30">
        <v>0.71751412429999994</v>
      </c>
      <c r="O9" s="30">
        <v>0.57740585774058573</v>
      </c>
      <c r="P9" s="30">
        <v>0.77027027027027029</v>
      </c>
      <c r="Q9" s="30">
        <v>0.84</v>
      </c>
      <c r="R9" s="30">
        <v>0.72254335260115998</v>
      </c>
      <c r="S9" s="29">
        <f t="shared" si="1"/>
        <v>0.71820255620171658</v>
      </c>
      <c r="T9" s="36">
        <v>3469.7142859999999</v>
      </c>
      <c r="U9" s="35">
        <v>4815</v>
      </c>
      <c r="V9" s="35">
        <v>4435.7142856999999</v>
      </c>
      <c r="W9" s="35">
        <v>2110.531417910448</v>
      </c>
      <c r="X9" s="35">
        <v>3363.8715384615384</v>
      </c>
      <c r="Y9" s="35">
        <v>2724.3972244898</v>
      </c>
      <c r="Z9" s="35">
        <v>2022.18</v>
      </c>
      <c r="AA9" s="34">
        <f t="shared" si="2"/>
        <v>3277.3441075088267</v>
      </c>
      <c r="AB9" s="32">
        <v>0.875</v>
      </c>
      <c r="AC9" s="30">
        <v>0.78074866310159996</v>
      </c>
      <c r="AD9" s="30">
        <v>0.87394957979999999</v>
      </c>
      <c r="AE9" s="30">
        <v>0.45454545454545453</v>
      </c>
      <c r="AF9" s="30">
        <v>0.50340136054421769</v>
      </c>
      <c r="AG9" s="30">
        <v>0.38100000000000001</v>
      </c>
      <c r="AH9" s="30">
        <v>0.29651162790697999</v>
      </c>
      <c r="AI9" s="33">
        <f t="shared" si="3"/>
        <v>0.59502238369975036</v>
      </c>
      <c r="AJ9" s="32">
        <v>0.89655172400000005</v>
      </c>
      <c r="AK9" s="30">
        <v>0.83720930232558</v>
      </c>
      <c r="AL9" s="30">
        <v>0.40990990989999998</v>
      </c>
      <c r="AM9" s="30">
        <v>0.25093632958801498</v>
      </c>
      <c r="AN9" s="30">
        <v>0.50292397660818711</v>
      </c>
      <c r="AO9" s="30">
        <v>0.52300000000000002</v>
      </c>
      <c r="AP9" s="30">
        <v>0.57802547770700996</v>
      </c>
      <c r="AQ9" s="29">
        <f t="shared" si="4"/>
        <v>0.57122238858982743</v>
      </c>
      <c r="AR9" s="31">
        <v>0.46464646500000001</v>
      </c>
      <c r="AS9" s="30">
        <v>0.6328125</v>
      </c>
      <c r="AT9" s="30">
        <v>0.54736842109999995</v>
      </c>
      <c r="AU9" s="30">
        <v>0.22453703703703703</v>
      </c>
      <c r="AV9" s="30">
        <v>0.37647058823529411</v>
      </c>
      <c r="AW9" s="30">
        <v>0.47699999999999998</v>
      </c>
      <c r="AX9" s="30">
        <v>0.38842975206612002</v>
      </c>
      <c r="AY9" s="29">
        <f t="shared" si="5"/>
        <v>0.44446639477692157</v>
      </c>
    </row>
    <row r="10" spans="1:51" ht="15.5">
      <c r="A10" s="38">
        <v>40200</v>
      </c>
      <c r="B10" s="37" t="s">
        <v>29</v>
      </c>
      <c r="C10" s="67" t="s">
        <v>29</v>
      </c>
      <c r="D10" s="32">
        <v>0.69879518100000004</v>
      </c>
      <c r="E10" s="30">
        <v>0.76543209879999996</v>
      </c>
      <c r="F10" s="30">
        <v>0.75</v>
      </c>
      <c r="G10" s="30">
        <v>0.65024630541871919</v>
      </c>
      <c r="H10" s="30">
        <v>0.8098591549295775</v>
      </c>
      <c r="I10" s="30">
        <v>0.79300000000000004</v>
      </c>
      <c r="J10" s="30">
        <v>0.77477477477476997</v>
      </c>
      <c r="K10" s="33">
        <f t="shared" si="0"/>
        <v>0.74887250213186662</v>
      </c>
      <c r="L10" s="32">
        <v>0.75862068999999999</v>
      </c>
      <c r="M10" s="30">
        <v>0.75</v>
      </c>
      <c r="N10" s="30">
        <v>0.66666666669999997</v>
      </c>
      <c r="O10" s="30">
        <v>0.63468634686346859</v>
      </c>
      <c r="P10" s="30">
        <v>0.76744186046511631</v>
      </c>
      <c r="Q10" s="30">
        <v>0.82799999999999996</v>
      </c>
      <c r="R10" s="30">
        <v>0.82352941176470995</v>
      </c>
      <c r="S10" s="29">
        <f t="shared" si="1"/>
        <v>0.74699213939904208</v>
      </c>
      <c r="T10" s="36">
        <v>3577.3571430000002</v>
      </c>
      <c r="U10" s="35">
        <v>3828</v>
      </c>
      <c r="V10" s="35">
        <v>4537.1428570999997</v>
      </c>
      <c r="W10" s="35">
        <v>2378.7800000000002</v>
      </c>
      <c r="X10" s="35">
        <v>3939.01</v>
      </c>
      <c r="Y10" s="35">
        <v>3557.82</v>
      </c>
      <c r="Z10" s="35">
        <v>3316.14</v>
      </c>
      <c r="AA10" s="34">
        <f t="shared" si="2"/>
        <v>3590.6071428714286</v>
      </c>
      <c r="AB10" s="32">
        <v>0.86746988000000003</v>
      </c>
      <c r="AC10" s="30">
        <v>0.86153846153846003</v>
      </c>
      <c r="AD10" s="30">
        <v>0.93846153850000003</v>
      </c>
      <c r="AE10" s="30">
        <v>0.5714285714285714</v>
      </c>
      <c r="AF10" s="30">
        <v>0.6</v>
      </c>
      <c r="AG10" s="30">
        <v>0.45700000000000002</v>
      </c>
      <c r="AH10" s="30">
        <v>0.56043956043956</v>
      </c>
      <c r="AI10" s="33">
        <f t="shared" si="3"/>
        <v>0.69376257312951317</v>
      </c>
      <c r="AJ10" s="32">
        <v>0.88563049900000002</v>
      </c>
      <c r="AK10" s="30">
        <v>0.83646112600536004</v>
      </c>
      <c r="AL10" s="30">
        <v>0.56149732620000004</v>
      </c>
      <c r="AM10" s="30">
        <v>0.52500000000000002</v>
      </c>
      <c r="AN10" s="30">
        <v>0.65217391304347827</v>
      </c>
      <c r="AO10" s="30">
        <v>0.65400000000000003</v>
      </c>
      <c r="AP10" s="30">
        <v>0.54328358208954997</v>
      </c>
      <c r="AQ10" s="29">
        <f t="shared" si="4"/>
        <v>0.66543520661976974</v>
      </c>
      <c r="AR10" s="31">
        <v>0.62222222199999999</v>
      </c>
      <c r="AS10" s="30">
        <v>0.6888888889</v>
      </c>
      <c r="AT10" s="30">
        <v>0.55263157890000003</v>
      </c>
      <c r="AU10" s="30">
        <v>0.2129032258064516</v>
      </c>
      <c r="AV10" s="30">
        <v>0.4563106796116505</v>
      </c>
      <c r="AW10" s="30">
        <v>0.38800000000000001</v>
      </c>
      <c r="AX10" s="30">
        <v>0.40909090909091</v>
      </c>
      <c r="AY10" s="29">
        <f t="shared" si="5"/>
        <v>0.47572107204414454</v>
      </c>
    </row>
    <row r="11" spans="1:51" ht="15.5">
      <c r="A11" s="38">
        <v>42500</v>
      </c>
      <c r="B11" s="37" t="s">
        <v>78</v>
      </c>
      <c r="C11" s="67" t="s">
        <v>78</v>
      </c>
      <c r="D11" s="32">
        <v>0.811023622</v>
      </c>
      <c r="E11" s="30">
        <v>0.75700934580000001</v>
      </c>
      <c r="F11" s="30">
        <v>0.83750000000000002</v>
      </c>
      <c r="G11" s="30">
        <v>0.56989247311827962</v>
      </c>
      <c r="H11" s="30">
        <v>0.78512396694214881</v>
      </c>
      <c r="I11" s="30">
        <v>0.79800000000000004</v>
      </c>
      <c r="J11" s="30">
        <v>0.74757281553398003</v>
      </c>
      <c r="K11" s="33">
        <f t="shared" si="0"/>
        <v>0.75801746048491547</v>
      </c>
      <c r="L11" s="32">
        <v>0.70535714299999996</v>
      </c>
      <c r="M11" s="30">
        <v>0.77678571429999999</v>
      </c>
      <c r="N11" s="30">
        <v>0.71232876710000004</v>
      </c>
      <c r="O11" s="30">
        <v>0.65748031496062997</v>
      </c>
      <c r="P11" s="30">
        <v>0.78217821782178221</v>
      </c>
      <c r="Q11" s="30">
        <v>0.79100000000000004</v>
      </c>
      <c r="R11" s="30">
        <v>0.68831168831168998</v>
      </c>
      <c r="S11" s="29">
        <f t="shared" si="1"/>
        <v>0.73049169221344334</v>
      </c>
      <c r="T11" s="36">
        <v>3652.0714290000001</v>
      </c>
      <c r="U11" s="35">
        <v>4048.75</v>
      </c>
      <c r="V11" s="35">
        <v>4716.2857143000001</v>
      </c>
      <c r="W11" s="35">
        <v>3120</v>
      </c>
      <c r="X11" s="35">
        <v>4049.38</v>
      </c>
      <c r="Y11" s="35">
        <v>3846.32</v>
      </c>
      <c r="Z11" s="35">
        <v>3389.62</v>
      </c>
      <c r="AA11" s="34">
        <f t="shared" si="2"/>
        <v>3831.7753061857143</v>
      </c>
      <c r="AB11" s="32">
        <v>0.89523809499999996</v>
      </c>
      <c r="AC11" s="30">
        <v>0.93457943925233999</v>
      </c>
      <c r="AD11" s="30">
        <v>0.91176470590000003</v>
      </c>
      <c r="AE11" s="30">
        <v>0.65753424657534243</v>
      </c>
      <c r="AF11" s="30">
        <v>0.74647887323943662</v>
      </c>
      <c r="AG11" s="30">
        <v>0.58899999999999997</v>
      </c>
      <c r="AH11" s="30">
        <v>0.48936170212766</v>
      </c>
      <c r="AI11" s="33">
        <f t="shared" si="3"/>
        <v>0.74627958029925423</v>
      </c>
      <c r="AJ11" s="32">
        <v>0.91208791199999995</v>
      </c>
      <c r="AK11" s="30">
        <v>0.90785907859078996</v>
      </c>
      <c r="AL11" s="30">
        <v>0.49719101119999998</v>
      </c>
      <c r="AM11" s="30">
        <v>0.49056603773584906</v>
      </c>
      <c r="AN11" s="30">
        <v>0.60317460317460314</v>
      </c>
      <c r="AO11" s="30">
        <v>0.61199999999999999</v>
      </c>
      <c r="AP11" s="30">
        <v>0.58928571428570997</v>
      </c>
      <c r="AQ11" s="29">
        <f t="shared" si="4"/>
        <v>0.65888062242670742</v>
      </c>
      <c r="AR11" s="31">
        <v>0.53571428600000004</v>
      </c>
      <c r="AS11" s="30">
        <v>0.60810810810000004</v>
      </c>
      <c r="AT11" s="30">
        <v>0.58974358969999996</v>
      </c>
      <c r="AU11" s="30">
        <v>0.29230769230769232</v>
      </c>
      <c r="AV11" s="30">
        <v>0.44736842105263158</v>
      </c>
      <c r="AW11" s="30">
        <v>0.42199999999999999</v>
      </c>
      <c r="AX11" s="30">
        <v>0.37037037037037002</v>
      </c>
      <c r="AY11" s="29">
        <f t="shared" si="5"/>
        <v>0.46651606679009916</v>
      </c>
    </row>
    <row r="12" spans="1:51" ht="15.5">
      <c r="A12" s="38">
        <v>50200</v>
      </c>
      <c r="B12" s="37" t="s">
        <v>51</v>
      </c>
      <c r="C12" s="67" t="s">
        <v>51</v>
      </c>
      <c r="D12" s="32">
        <v>0.87878787899999999</v>
      </c>
      <c r="E12" s="30">
        <v>0.79310344830000001</v>
      </c>
      <c r="F12" s="30">
        <v>0.77192982460000004</v>
      </c>
      <c r="G12" s="30">
        <v>0.5168539325842697</v>
      </c>
      <c r="H12" s="30">
        <v>0.82</v>
      </c>
      <c r="I12" s="30">
        <v>0.77300000000000002</v>
      </c>
      <c r="J12" s="30">
        <v>0.875</v>
      </c>
      <c r="K12" s="33">
        <f t="shared" si="0"/>
        <v>0.77552501206918134</v>
      </c>
      <c r="L12" s="32">
        <v>0.79310344799999999</v>
      </c>
      <c r="M12" s="30">
        <v>0.73469387760000004</v>
      </c>
      <c r="N12" s="30">
        <v>0.81632653060000004</v>
      </c>
      <c r="O12" s="30">
        <v>0.57046979865771807</v>
      </c>
      <c r="P12" s="30">
        <v>0.63157894736842102</v>
      </c>
      <c r="Q12" s="30">
        <v>0.80400000000000005</v>
      </c>
      <c r="R12" s="30">
        <v>0.85483870967742004</v>
      </c>
      <c r="S12" s="29">
        <f t="shared" si="1"/>
        <v>0.74357304455765139</v>
      </c>
      <c r="T12" s="36">
        <v>3449.6785709999999</v>
      </c>
      <c r="U12" s="35">
        <v>4500</v>
      </c>
      <c r="V12" s="35">
        <v>4840</v>
      </c>
      <c r="W12" s="35">
        <v>3776</v>
      </c>
      <c r="X12" s="35">
        <v>4404</v>
      </c>
      <c r="Y12" s="35">
        <v>6228.83</v>
      </c>
      <c r="Z12" s="35">
        <v>4932.5</v>
      </c>
      <c r="AA12" s="34">
        <f t="shared" si="2"/>
        <v>4590.1440815714286</v>
      </c>
      <c r="AB12" s="32">
        <v>0.87272727299999997</v>
      </c>
      <c r="AC12" s="30">
        <v>0.88888888888888995</v>
      </c>
      <c r="AD12" s="30">
        <v>0.97297297299999996</v>
      </c>
      <c r="AE12" s="30">
        <v>0.5234375</v>
      </c>
      <c r="AF12" s="30">
        <v>0.6785714285714286</v>
      </c>
      <c r="AG12" s="30">
        <v>0.28000000000000003</v>
      </c>
      <c r="AH12" s="30">
        <v>0.54545454545454997</v>
      </c>
      <c r="AI12" s="33">
        <f t="shared" si="3"/>
        <v>0.68029322984498131</v>
      </c>
      <c r="AJ12" s="32">
        <v>0.88625592399999997</v>
      </c>
      <c r="AK12" s="30">
        <v>0.72881355932202996</v>
      </c>
      <c r="AL12" s="30">
        <v>0.38323353290000001</v>
      </c>
      <c r="AM12" s="30">
        <v>0.17142857142857143</v>
      </c>
      <c r="AN12" s="30">
        <v>0.76</v>
      </c>
      <c r="AO12" s="30">
        <v>0.59099999999999997</v>
      </c>
      <c r="AP12" s="30">
        <v>0.70666666666667</v>
      </c>
      <c r="AQ12" s="29">
        <f t="shared" si="4"/>
        <v>0.60391403633103879</v>
      </c>
      <c r="AR12" s="31">
        <v>0.36363636399999999</v>
      </c>
      <c r="AS12" s="30">
        <v>0.54545454550000005</v>
      </c>
      <c r="AT12" s="30">
        <v>0.56000000000000005</v>
      </c>
      <c r="AU12" s="30">
        <v>0.34246575342465752</v>
      </c>
      <c r="AV12" s="30">
        <v>0.37037037037037035</v>
      </c>
      <c r="AW12" s="30">
        <v>0.39500000000000002</v>
      </c>
      <c r="AX12" s="30">
        <v>0.40740740740740999</v>
      </c>
      <c r="AY12" s="29">
        <f t="shared" si="5"/>
        <v>0.42633349152891975</v>
      </c>
    </row>
    <row r="13" spans="1:51" ht="15.5">
      <c r="A13" s="38">
        <v>30100</v>
      </c>
      <c r="B13" s="37" t="s">
        <v>152</v>
      </c>
      <c r="C13" s="67" t="s">
        <v>152</v>
      </c>
      <c r="D13" s="32">
        <v>0.79591836699999996</v>
      </c>
      <c r="E13" s="30">
        <v>0.88636363640000004</v>
      </c>
      <c r="F13" s="30">
        <v>0.73469387760000004</v>
      </c>
      <c r="G13" s="30">
        <v>0.59259259259259256</v>
      </c>
      <c r="H13" s="30">
        <v>0.84722222222222221</v>
      </c>
      <c r="I13" s="30">
        <v>0.82099999999999995</v>
      </c>
      <c r="J13" s="30">
        <v>0.75675675675676002</v>
      </c>
      <c r="K13" s="33">
        <f t="shared" si="0"/>
        <v>0.77636392179593916</v>
      </c>
      <c r="L13" s="32">
        <v>0.77083333300000001</v>
      </c>
      <c r="M13" s="30">
        <v>0.74</v>
      </c>
      <c r="N13" s="30">
        <v>0.67441860470000004</v>
      </c>
      <c r="O13" s="30">
        <v>0.58552631578947367</v>
      </c>
      <c r="P13" s="30">
        <v>0.83529411764705885</v>
      </c>
      <c r="Q13" s="30">
        <v>0.75900000000000001</v>
      </c>
      <c r="R13" s="30">
        <v>0.82432432432432001</v>
      </c>
      <c r="S13" s="29">
        <f t="shared" si="1"/>
        <v>0.74134238506583616</v>
      </c>
      <c r="T13" s="36">
        <v>5998.0714289999996</v>
      </c>
      <c r="U13" s="35">
        <v>4463.1428570999997</v>
      </c>
      <c r="V13" s="35">
        <v>4400</v>
      </c>
      <c r="W13" s="35">
        <v>3339.34</v>
      </c>
      <c r="X13" s="35">
        <v>4811.58</v>
      </c>
      <c r="Y13" s="35">
        <v>3757.07</v>
      </c>
      <c r="Z13" s="35">
        <v>4575.5</v>
      </c>
      <c r="AA13" s="34">
        <f t="shared" si="2"/>
        <v>4477.814898014286</v>
      </c>
      <c r="AB13" s="32">
        <v>0.869565217</v>
      </c>
      <c r="AC13" s="30">
        <v>0.89361702127660003</v>
      </c>
      <c r="AD13" s="30">
        <v>0.89189189189999996</v>
      </c>
      <c r="AE13" s="30">
        <v>0.59677419354838712</v>
      </c>
      <c r="AF13" s="30">
        <v>0.75</v>
      </c>
      <c r="AG13" s="30">
        <v>0.63</v>
      </c>
      <c r="AH13" s="30">
        <v>0.33333333333332998</v>
      </c>
      <c r="AI13" s="33">
        <f t="shared" si="3"/>
        <v>0.70931166529404532</v>
      </c>
      <c r="AJ13" s="32">
        <v>0.88172043</v>
      </c>
      <c r="AK13" s="30">
        <v>0.75720164609053997</v>
      </c>
      <c r="AL13" s="30">
        <v>0.36956521739999998</v>
      </c>
      <c r="AM13" s="30">
        <v>0.52272727272727271</v>
      </c>
      <c r="AN13" s="30">
        <v>0.45945945945945948</v>
      </c>
      <c r="AO13" s="30">
        <v>0.5</v>
      </c>
      <c r="AP13" s="30">
        <v>0.50335570469798996</v>
      </c>
      <c r="AQ13" s="29">
        <f t="shared" si="4"/>
        <v>0.57057567576789459</v>
      </c>
      <c r="AR13" s="31">
        <v>0.65517241400000004</v>
      </c>
      <c r="AS13" s="30">
        <v>0.60526315789999996</v>
      </c>
      <c r="AT13" s="30">
        <v>0.68421052630000001</v>
      </c>
      <c r="AU13" s="30">
        <v>0.22222222222222221</v>
      </c>
      <c r="AV13" s="30">
        <v>0.59090909090909094</v>
      </c>
      <c r="AW13" s="30">
        <v>0.5</v>
      </c>
      <c r="AX13" s="30">
        <v>0.54385964912281004</v>
      </c>
      <c r="AY13" s="29">
        <f t="shared" si="5"/>
        <v>0.54309100863630333</v>
      </c>
    </row>
    <row r="14" spans="1:51" ht="15.5">
      <c r="A14" s="38">
        <v>80200</v>
      </c>
      <c r="B14" s="37" t="s">
        <v>142</v>
      </c>
      <c r="C14" s="67" t="s">
        <v>142</v>
      </c>
      <c r="D14" s="32">
        <v>0.77142857099999995</v>
      </c>
      <c r="E14" s="30">
        <v>0.68</v>
      </c>
      <c r="F14" s="30">
        <v>0.5961538462</v>
      </c>
      <c r="G14" s="30">
        <v>0.53061224489795922</v>
      </c>
      <c r="H14" s="30">
        <v>0.69565217391304346</v>
      </c>
      <c r="I14" s="30">
        <v>0.73199999999999998</v>
      </c>
      <c r="J14" s="30">
        <v>0.77941176470588003</v>
      </c>
      <c r="K14" s="33">
        <f t="shared" si="0"/>
        <v>0.68360837153098331</v>
      </c>
      <c r="L14" s="32">
        <v>0.48387096800000001</v>
      </c>
      <c r="M14" s="30">
        <v>0.66666666669999997</v>
      </c>
      <c r="N14" s="30">
        <v>0.58536585370000005</v>
      </c>
      <c r="O14" s="30">
        <v>0.54074074074074074</v>
      </c>
      <c r="P14" s="30">
        <v>0.671875</v>
      </c>
      <c r="Q14" s="30">
        <v>0.68700000000000006</v>
      </c>
      <c r="R14" s="30">
        <v>0.74285714285714</v>
      </c>
      <c r="S14" s="29">
        <f t="shared" si="1"/>
        <v>0.62548233885684013</v>
      </c>
      <c r="T14" s="36">
        <v>4293</v>
      </c>
      <c r="U14" s="35">
        <v>5279.4857142999999</v>
      </c>
      <c r="V14" s="35">
        <v>6308.5714286000002</v>
      </c>
      <c r="W14" s="35">
        <v>3354.29</v>
      </c>
      <c r="X14" s="35">
        <v>3916.69</v>
      </c>
      <c r="Y14" s="35">
        <v>3206.07</v>
      </c>
      <c r="Z14" s="35">
        <v>4651.6499999999996</v>
      </c>
      <c r="AA14" s="34">
        <f t="shared" si="2"/>
        <v>4429.9653061285717</v>
      </c>
      <c r="AB14" s="32">
        <v>0.75</v>
      </c>
      <c r="AC14" s="30">
        <v>0.66666666666666996</v>
      </c>
      <c r="AD14" s="30">
        <v>0.70270270270000001</v>
      </c>
      <c r="AE14" s="30">
        <v>0.50793650793650791</v>
      </c>
      <c r="AF14" s="30">
        <v>0.45652173913043476</v>
      </c>
      <c r="AG14" s="30">
        <v>0.40300000000000002</v>
      </c>
      <c r="AH14" s="30">
        <v>0.26315789473683998</v>
      </c>
      <c r="AI14" s="33">
        <f t="shared" si="3"/>
        <v>0.5357122158814932</v>
      </c>
      <c r="AJ14" s="32">
        <v>0.89029535900000001</v>
      </c>
      <c r="AK14" s="30">
        <v>0.87551867219917001</v>
      </c>
      <c r="AL14" s="30">
        <v>0.53080568719999999</v>
      </c>
      <c r="AM14" s="30">
        <v>0.29761904761904762</v>
      </c>
      <c r="AN14" s="30">
        <v>0.6428571428571429</v>
      </c>
      <c r="AO14" s="30">
        <v>0.63</v>
      </c>
      <c r="AP14" s="30">
        <v>0.73484848484847998</v>
      </c>
      <c r="AQ14" s="29">
        <f t="shared" si="4"/>
        <v>0.65742062767483433</v>
      </c>
      <c r="AR14" s="31">
        <v>0.41666666699999999</v>
      </c>
      <c r="AS14" s="30">
        <v>0.72727272730000003</v>
      </c>
      <c r="AT14" s="30">
        <v>0.5</v>
      </c>
      <c r="AU14" s="30">
        <v>0.22900000000000001</v>
      </c>
      <c r="AV14" s="30">
        <v>0.33333333333333331</v>
      </c>
      <c r="AW14" s="30">
        <v>0.4</v>
      </c>
      <c r="AX14" s="30">
        <v>0.30188679245283001</v>
      </c>
      <c r="AY14" s="29">
        <f t="shared" si="5"/>
        <v>0.41545136001230903</v>
      </c>
    </row>
    <row r="15" spans="1:51" ht="15.5">
      <c r="A15" s="38">
        <v>40400</v>
      </c>
      <c r="B15" s="37" t="s">
        <v>11</v>
      </c>
      <c r="C15" s="67" t="s">
        <v>11</v>
      </c>
      <c r="D15" s="32">
        <v>0.77049180299999998</v>
      </c>
      <c r="E15" s="30">
        <v>0.83974358969999996</v>
      </c>
      <c r="F15" s="30">
        <v>0.76086956520000004</v>
      </c>
      <c r="G15" s="30">
        <v>0.51194539249146753</v>
      </c>
      <c r="H15" s="30">
        <v>0.80497925311203322</v>
      </c>
      <c r="I15" s="30">
        <v>0.80200000000000005</v>
      </c>
      <c r="J15" s="30">
        <v>0.81410256410255999</v>
      </c>
      <c r="K15" s="33">
        <f t="shared" si="0"/>
        <v>0.75773316680086589</v>
      </c>
      <c r="L15" s="32">
        <v>0.76923076899999998</v>
      </c>
      <c r="M15" s="30">
        <v>0.77551020410000004</v>
      </c>
      <c r="N15" s="30">
        <v>0.72794117650000001</v>
      </c>
      <c r="O15" s="30">
        <v>0.581453634085213</v>
      </c>
      <c r="P15" s="30">
        <v>0.7528089887640449</v>
      </c>
      <c r="Q15" s="30">
        <v>0.83299999999999996</v>
      </c>
      <c r="R15" s="30">
        <v>0.70796460176991005</v>
      </c>
      <c r="S15" s="29">
        <f t="shared" si="1"/>
        <v>0.73541562488845258</v>
      </c>
      <c r="T15" s="36">
        <v>3259.4285709999999</v>
      </c>
      <c r="U15" s="35">
        <v>3680</v>
      </c>
      <c r="V15" s="35">
        <v>4058.2857143000001</v>
      </c>
      <c r="W15" s="35">
        <v>2993.71</v>
      </c>
      <c r="X15" s="35">
        <v>3468.22</v>
      </c>
      <c r="Y15" s="35">
        <v>3398.5</v>
      </c>
      <c r="Z15" s="35">
        <v>3378.06</v>
      </c>
      <c r="AA15" s="34">
        <f t="shared" si="2"/>
        <v>3462.3148979000002</v>
      </c>
      <c r="AB15" s="32">
        <v>0.85906040299999997</v>
      </c>
      <c r="AC15" s="30">
        <v>0.82014388489209</v>
      </c>
      <c r="AD15" s="30">
        <v>0.87610619469999995</v>
      </c>
      <c r="AE15" s="30">
        <v>0.580952380952381</v>
      </c>
      <c r="AF15" s="30">
        <v>0.54867256637168138</v>
      </c>
      <c r="AG15" s="30">
        <v>0.45500000000000002</v>
      </c>
      <c r="AH15" s="30">
        <v>0.60526315789473994</v>
      </c>
      <c r="AI15" s="33">
        <f t="shared" si="3"/>
        <v>0.6778855125444132</v>
      </c>
      <c r="AJ15" s="32">
        <v>0.89552238799999995</v>
      </c>
      <c r="AK15" s="30">
        <v>0.80615384615385</v>
      </c>
      <c r="AL15" s="30">
        <v>0.49493243240000001</v>
      </c>
      <c r="AM15" s="30">
        <v>0.30350194552529181</v>
      </c>
      <c r="AN15" s="30">
        <v>0.65714285714285714</v>
      </c>
      <c r="AO15" s="30">
        <v>0.49099999999999999</v>
      </c>
      <c r="AP15" s="30">
        <v>0.75263157894736998</v>
      </c>
      <c r="AQ15" s="29">
        <f t="shared" si="4"/>
        <v>0.62869786402419547</v>
      </c>
      <c r="AR15" s="31">
        <v>0.62105263200000005</v>
      </c>
      <c r="AS15" s="30">
        <v>0.58888888890000002</v>
      </c>
      <c r="AT15" s="30">
        <v>0.49295774650000002</v>
      </c>
      <c r="AU15" s="30">
        <v>0.2742857142857143</v>
      </c>
      <c r="AV15" s="30">
        <v>0.38759689922480622</v>
      </c>
      <c r="AW15" s="30">
        <v>0.49399999999999999</v>
      </c>
      <c r="AX15" s="30">
        <v>0.39772727272726999</v>
      </c>
      <c r="AY15" s="29">
        <f t="shared" si="5"/>
        <v>0.46521559337682727</v>
      </c>
    </row>
    <row r="16" spans="1:51" ht="15.5">
      <c r="A16" s="38">
        <v>31500</v>
      </c>
      <c r="B16" s="37" t="s">
        <v>175</v>
      </c>
      <c r="C16" s="67" t="s">
        <v>175</v>
      </c>
      <c r="D16" s="32">
        <v>0.79207920799999998</v>
      </c>
      <c r="E16" s="30">
        <v>0.78873239439999998</v>
      </c>
      <c r="F16" s="30">
        <v>0.76543209879999996</v>
      </c>
      <c r="G16" s="30">
        <v>0.54802259887005644</v>
      </c>
      <c r="H16" s="30">
        <v>0.83</v>
      </c>
      <c r="I16" s="30">
        <v>0.77200000000000002</v>
      </c>
      <c r="J16" s="30">
        <v>0.73809523809524002</v>
      </c>
      <c r="K16" s="33">
        <f t="shared" si="0"/>
        <v>0.74776593402361369</v>
      </c>
      <c r="L16" s="32">
        <v>0.70930232599999998</v>
      </c>
      <c r="M16" s="30">
        <v>0.8</v>
      </c>
      <c r="N16" s="30">
        <v>0.746031746</v>
      </c>
      <c r="O16" s="30">
        <v>0.65079365079365081</v>
      </c>
      <c r="P16" s="30">
        <v>0.73333333333333328</v>
      </c>
      <c r="Q16" s="30">
        <v>0.83199999999999996</v>
      </c>
      <c r="R16" s="30">
        <v>0.765625</v>
      </c>
      <c r="S16" s="29">
        <f t="shared" si="1"/>
        <v>0.7481551508752835</v>
      </c>
      <c r="T16" s="36">
        <v>3745.7142859999999</v>
      </c>
      <c r="U16" s="35">
        <v>4376.5714286000002</v>
      </c>
      <c r="V16" s="35">
        <v>5520</v>
      </c>
      <c r="W16" s="35">
        <v>3056.77</v>
      </c>
      <c r="X16" s="35">
        <v>5896</v>
      </c>
      <c r="Y16" s="35">
        <v>3895.48</v>
      </c>
      <c r="Z16" s="35">
        <v>4126.8599999999997</v>
      </c>
      <c r="AA16" s="34">
        <f t="shared" si="2"/>
        <v>4373.9136735142856</v>
      </c>
      <c r="AB16" s="32">
        <v>0.85542168699999999</v>
      </c>
      <c r="AC16" s="30">
        <v>0.89887640449438</v>
      </c>
      <c r="AD16" s="30">
        <v>0.9038461538</v>
      </c>
      <c r="AE16" s="30">
        <v>0.57627118644067798</v>
      </c>
      <c r="AF16" s="30">
        <v>0.66666666666666663</v>
      </c>
      <c r="AG16" s="30">
        <v>0.60299999999999998</v>
      </c>
      <c r="AH16" s="30">
        <v>0.59259259259259001</v>
      </c>
      <c r="AI16" s="33">
        <f t="shared" si="3"/>
        <v>0.72809638442775915</v>
      </c>
      <c r="AJ16" s="32">
        <v>0.83611111100000002</v>
      </c>
      <c r="AK16" s="30">
        <v>0.84788732394365995</v>
      </c>
      <c r="AL16" s="30">
        <v>0.50453172209999997</v>
      </c>
      <c r="AM16" s="30">
        <v>0.53465346534653468</v>
      </c>
      <c r="AN16" s="30">
        <v>0.61616161616161613</v>
      </c>
      <c r="AO16" s="30">
        <v>0.68799999999999994</v>
      </c>
      <c r="AP16" s="30">
        <v>0.81900452488688003</v>
      </c>
      <c r="AQ16" s="29">
        <f t="shared" si="4"/>
        <v>0.69233568049124161</v>
      </c>
      <c r="AR16" s="31">
        <v>0.404255319</v>
      </c>
      <c r="AS16" s="30">
        <v>0.66153846149999995</v>
      </c>
      <c r="AT16" s="30">
        <v>0.64</v>
      </c>
      <c r="AU16" s="30">
        <v>0.33561643835616439</v>
      </c>
      <c r="AV16" s="30">
        <v>0.54545454545454541</v>
      </c>
      <c r="AW16" s="30">
        <v>0.57899999999999996</v>
      </c>
      <c r="AX16" s="30">
        <v>0.50526315789473997</v>
      </c>
      <c r="AY16" s="29">
        <f t="shared" si="5"/>
        <v>0.52444684602934999</v>
      </c>
    </row>
    <row r="17" spans="1:51" ht="15.5">
      <c r="A17" s="38">
        <v>61600</v>
      </c>
      <c r="B17" s="46" t="s">
        <v>419</v>
      </c>
      <c r="C17" s="67" t="s">
        <v>70</v>
      </c>
      <c r="D17" s="32">
        <v>0.787878788</v>
      </c>
      <c r="E17" s="30">
        <v>0.66292134830000005</v>
      </c>
      <c r="F17" s="30">
        <v>0.61176470589999998</v>
      </c>
      <c r="G17" s="30" t="s">
        <v>411</v>
      </c>
      <c r="H17" s="41" t="s">
        <v>416</v>
      </c>
      <c r="I17" s="41" t="s">
        <v>416</v>
      </c>
      <c r="J17" s="41" t="s">
        <v>416</v>
      </c>
      <c r="K17" s="29">
        <f t="shared" si="0"/>
        <v>0.68752161406666668</v>
      </c>
      <c r="L17" s="32">
        <v>0.71830985899999999</v>
      </c>
      <c r="M17" s="30">
        <v>0.51948051949999996</v>
      </c>
      <c r="N17" s="30">
        <v>0.65714285709999998</v>
      </c>
      <c r="O17" s="30">
        <v>0.5</v>
      </c>
      <c r="P17" s="42" t="s">
        <v>416</v>
      </c>
      <c r="Q17" s="42" t="s">
        <v>416</v>
      </c>
      <c r="R17" s="42" t="s">
        <v>416</v>
      </c>
      <c r="S17" s="29">
        <f t="shared" si="1"/>
        <v>0.59873330889999998</v>
      </c>
      <c r="T17" s="36">
        <v>3450</v>
      </c>
      <c r="U17" s="35">
        <v>2758.0114285999998</v>
      </c>
      <c r="V17" s="35">
        <v>3424.7857143000001</v>
      </c>
      <c r="W17" s="35">
        <v>4387.16</v>
      </c>
      <c r="X17" s="41" t="s">
        <v>416</v>
      </c>
      <c r="Y17" s="41" t="s">
        <v>416</v>
      </c>
      <c r="Z17" s="41" t="s">
        <v>416</v>
      </c>
      <c r="AA17" s="34">
        <f t="shared" si="2"/>
        <v>3504.9892857249997</v>
      </c>
      <c r="AB17" s="32">
        <v>0.746031746</v>
      </c>
      <c r="AC17" s="30">
        <v>0.85507246376811996</v>
      </c>
      <c r="AD17" s="30">
        <v>0.85714285710000004</v>
      </c>
      <c r="AE17" s="30">
        <v>0.48484848484848486</v>
      </c>
      <c r="AF17" s="41" t="s">
        <v>416</v>
      </c>
      <c r="AG17" s="41" t="s">
        <v>416</v>
      </c>
      <c r="AH17" s="41" t="s">
        <v>416</v>
      </c>
      <c r="AI17" s="29">
        <f t="shared" si="3"/>
        <v>0.73577388792915122</v>
      </c>
      <c r="AJ17" s="32">
        <v>0.85148514900000005</v>
      </c>
      <c r="AK17" s="30">
        <v>0.77777777777778001</v>
      </c>
      <c r="AL17" s="30">
        <v>0.3043478261</v>
      </c>
      <c r="AM17" s="41" t="s">
        <v>416</v>
      </c>
      <c r="AN17" s="41" t="s">
        <v>416</v>
      </c>
      <c r="AO17" s="41" t="s">
        <v>416</v>
      </c>
      <c r="AP17" s="41" t="s">
        <v>416</v>
      </c>
      <c r="AQ17" s="29">
        <f t="shared" si="4"/>
        <v>0.64453691762592669</v>
      </c>
      <c r="AR17" s="31">
        <v>0.487804878</v>
      </c>
      <c r="AS17" s="30">
        <v>0.5405405405</v>
      </c>
      <c r="AT17" s="30">
        <v>0.56666666669999999</v>
      </c>
      <c r="AU17" s="30">
        <v>0.24271844660194175</v>
      </c>
      <c r="AV17" s="41" t="s">
        <v>416</v>
      </c>
      <c r="AW17" s="41" t="s">
        <v>416</v>
      </c>
      <c r="AX17" s="41" t="s">
        <v>416</v>
      </c>
      <c r="AY17" s="29">
        <f t="shared" si="5"/>
        <v>0.45943263295048542</v>
      </c>
    </row>
    <row r="18" spans="1:51" ht="15.5">
      <c r="A18" s="38">
        <v>100200</v>
      </c>
      <c r="B18" s="37" t="s">
        <v>418</v>
      </c>
      <c r="C18" s="67" t="s">
        <v>59</v>
      </c>
      <c r="D18" s="41" t="s">
        <v>416</v>
      </c>
      <c r="E18" s="30">
        <v>0.75</v>
      </c>
      <c r="F18" s="30">
        <v>0.72222222219999999</v>
      </c>
      <c r="G18" s="30">
        <v>0.6376811594202898</v>
      </c>
      <c r="H18" s="30">
        <v>0.7</v>
      </c>
      <c r="I18" s="30">
        <v>0.82199999999999995</v>
      </c>
      <c r="J18" s="30">
        <v>0.63690476190475998</v>
      </c>
      <c r="K18" s="33">
        <f t="shared" si="0"/>
        <v>0.71146802392084174</v>
      </c>
      <c r="L18" s="44" t="s">
        <v>416</v>
      </c>
      <c r="M18" s="30">
        <v>0.5</v>
      </c>
      <c r="N18" s="30">
        <v>0.66666666669999997</v>
      </c>
      <c r="O18" s="30">
        <v>0.54601226993865026</v>
      </c>
      <c r="P18" s="30">
        <v>0.7651006711409396</v>
      </c>
      <c r="Q18" s="30">
        <v>0.78400000000000003</v>
      </c>
      <c r="R18" s="30">
        <v>0.72727272727272996</v>
      </c>
      <c r="S18" s="29">
        <f t="shared" si="1"/>
        <v>0.66484205584205336</v>
      </c>
      <c r="T18" s="45" t="s">
        <v>416</v>
      </c>
      <c r="U18" s="35">
        <v>1845.625</v>
      </c>
      <c r="V18" s="35">
        <v>3170</v>
      </c>
      <c r="W18" s="35">
        <v>2858.24</v>
      </c>
      <c r="X18" s="35">
        <v>4477.58</v>
      </c>
      <c r="Y18" s="35">
        <v>5041.3900000000003</v>
      </c>
      <c r="Z18" s="35">
        <v>4438.58</v>
      </c>
      <c r="AA18" s="34">
        <f t="shared" si="2"/>
        <v>3638.5691666666667</v>
      </c>
      <c r="AB18" s="44" t="s">
        <v>416</v>
      </c>
      <c r="AC18" s="30">
        <v>1</v>
      </c>
      <c r="AD18" s="30">
        <v>0.63636363640000004</v>
      </c>
      <c r="AE18" s="30">
        <v>0.14285714285714285</v>
      </c>
      <c r="AF18" s="30">
        <v>0.12987012987012986</v>
      </c>
      <c r="AG18" s="30">
        <v>0.19400000000000001</v>
      </c>
      <c r="AH18" s="30">
        <v>0.54166666666666996</v>
      </c>
      <c r="AI18" s="33">
        <f t="shared" si="3"/>
        <v>0.4407929292989905</v>
      </c>
      <c r="AJ18" s="32">
        <v>0.36994219699999997</v>
      </c>
      <c r="AK18" s="30">
        <v>0.17039106145251001</v>
      </c>
      <c r="AL18" s="30">
        <v>0.14910025709999999</v>
      </c>
      <c r="AM18" s="30">
        <v>9.8360655737704916E-2</v>
      </c>
      <c r="AN18" s="30">
        <v>0.34959349593495936</v>
      </c>
      <c r="AO18" s="30">
        <v>0.78300000000000003</v>
      </c>
      <c r="AP18" s="30">
        <v>0.76470588235294001</v>
      </c>
      <c r="AQ18" s="29">
        <f t="shared" si="4"/>
        <v>0.38358479279687341</v>
      </c>
      <c r="AR18" s="43" t="s">
        <v>416</v>
      </c>
      <c r="AS18" s="41" t="s">
        <v>416</v>
      </c>
      <c r="AT18" s="30">
        <v>0.5384615385</v>
      </c>
      <c r="AU18" s="30">
        <v>0.26415094339622641</v>
      </c>
      <c r="AV18" s="30">
        <v>0.52083333333333337</v>
      </c>
      <c r="AW18" s="30">
        <v>0.57099999999999995</v>
      </c>
      <c r="AX18" s="30">
        <v>0.56756756756756999</v>
      </c>
      <c r="AY18" s="29">
        <f t="shared" si="5"/>
        <v>0.49240267655942593</v>
      </c>
    </row>
    <row r="19" spans="1:51" ht="15.5">
      <c r="A19" s="38">
        <v>60200</v>
      </c>
      <c r="B19" s="37" t="s">
        <v>168</v>
      </c>
      <c r="C19" s="67" t="s">
        <v>168</v>
      </c>
      <c r="D19" s="32">
        <v>0.71641790999999999</v>
      </c>
      <c r="E19" s="30">
        <v>0.6730769231</v>
      </c>
      <c r="F19" s="30">
        <v>0.78571428570000001</v>
      </c>
      <c r="G19" s="30">
        <v>0.5252525252525253</v>
      </c>
      <c r="H19" s="30">
        <v>0.859375</v>
      </c>
      <c r="I19" s="30">
        <v>0.77500000000000002</v>
      </c>
      <c r="J19" s="30">
        <v>0.61818181818182005</v>
      </c>
      <c r="K19" s="33">
        <f t="shared" si="0"/>
        <v>0.70757406603347806</v>
      </c>
      <c r="L19" s="32">
        <v>0.66037735900000005</v>
      </c>
      <c r="M19" s="30">
        <v>0.65517241380000002</v>
      </c>
      <c r="N19" s="30">
        <v>0.70270270270000001</v>
      </c>
      <c r="O19" s="30">
        <v>0.57232704402515722</v>
      </c>
      <c r="P19" s="30">
        <v>0.68627450980392157</v>
      </c>
      <c r="Q19" s="30">
        <v>0.78100000000000003</v>
      </c>
      <c r="R19" s="30">
        <v>0.7</v>
      </c>
      <c r="S19" s="29">
        <f t="shared" si="1"/>
        <v>0.67969343276129701</v>
      </c>
      <c r="T19" s="36">
        <v>4524.8571430000002</v>
      </c>
      <c r="U19" s="35">
        <v>3867.5</v>
      </c>
      <c r="V19" s="35">
        <v>5764.5714286000002</v>
      </c>
      <c r="W19" s="35">
        <v>2630.58</v>
      </c>
      <c r="X19" s="35">
        <v>4020.85</v>
      </c>
      <c r="Y19" s="35">
        <v>4265.78</v>
      </c>
      <c r="Z19" s="35">
        <v>4018.86</v>
      </c>
      <c r="AA19" s="34">
        <f t="shared" si="2"/>
        <v>4156.1426530857143</v>
      </c>
      <c r="AB19" s="32">
        <v>0.70588235300000002</v>
      </c>
      <c r="AC19" s="30">
        <v>0.80357142857143005</v>
      </c>
      <c r="AD19" s="30">
        <v>0.67857142859999997</v>
      </c>
      <c r="AE19" s="30">
        <v>0.43307086614173229</v>
      </c>
      <c r="AF19" s="30">
        <v>0.52941176470588236</v>
      </c>
      <c r="AG19" s="30">
        <v>0.34399999999999997</v>
      </c>
      <c r="AH19" s="30">
        <v>0.18867924528301999</v>
      </c>
      <c r="AI19" s="33">
        <f t="shared" si="3"/>
        <v>0.52616958375743783</v>
      </c>
      <c r="AJ19" s="32">
        <v>0.87614678899999998</v>
      </c>
      <c r="AK19" s="30">
        <v>0.72427983539094998</v>
      </c>
      <c r="AL19" s="30">
        <v>0.4</v>
      </c>
      <c r="AM19" s="30">
        <v>0.25925925925925924</v>
      </c>
      <c r="AN19" s="30">
        <v>0.59259259259259256</v>
      </c>
      <c r="AO19" s="30">
        <v>0.40500000000000003</v>
      </c>
      <c r="AP19" s="30">
        <v>0.57207207207207</v>
      </c>
      <c r="AQ19" s="29">
        <f t="shared" si="4"/>
        <v>0.54705007833069597</v>
      </c>
      <c r="AR19" s="31">
        <v>0.571428571</v>
      </c>
      <c r="AS19" s="30">
        <v>0.625</v>
      </c>
      <c r="AT19" s="30">
        <v>0.44444444440000003</v>
      </c>
      <c r="AU19" s="30">
        <v>0.2608695652173913</v>
      </c>
      <c r="AV19" s="30">
        <v>0.37142857142857144</v>
      </c>
      <c r="AW19" s="30">
        <v>0.44400000000000001</v>
      </c>
      <c r="AX19" s="30">
        <v>0.44444444444443998</v>
      </c>
      <c r="AY19" s="29">
        <f t="shared" si="5"/>
        <v>0.45165937092720043</v>
      </c>
    </row>
    <row r="20" spans="1:51" ht="15.5">
      <c r="A20" s="38">
        <v>20300</v>
      </c>
      <c r="B20" s="37" t="s">
        <v>113</v>
      </c>
      <c r="C20" s="67" t="s">
        <v>113</v>
      </c>
      <c r="D20" s="32">
        <v>0.81308411199999997</v>
      </c>
      <c r="E20" s="30">
        <v>0.83018867919999995</v>
      </c>
      <c r="F20" s="30">
        <v>0.7788461538</v>
      </c>
      <c r="G20" s="30">
        <v>0.49629629629629629</v>
      </c>
      <c r="H20" s="30">
        <v>0.76582278481012656</v>
      </c>
      <c r="I20" s="30">
        <v>0.82099999999999995</v>
      </c>
      <c r="J20" s="30">
        <v>0.73262032085562001</v>
      </c>
      <c r="K20" s="33">
        <f t="shared" si="0"/>
        <v>0.74826547813743471</v>
      </c>
      <c r="L20" s="32">
        <v>0.71287128700000002</v>
      </c>
      <c r="M20" s="30">
        <v>0.80188679249999995</v>
      </c>
      <c r="N20" s="30">
        <v>0.64948453610000001</v>
      </c>
      <c r="O20" s="30">
        <v>0.55688622754491013</v>
      </c>
      <c r="P20" s="30">
        <v>0.71022727272727271</v>
      </c>
      <c r="Q20" s="30">
        <v>0.78</v>
      </c>
      <c r="R20" s="30">
        <v>0.72868217054263995</v>
      </c>
      <c r="S20" s="29">
        <f t="shared" si="1"/>
        <v>0.7057197552021176</v>
      </c>
      <c r="T20" s="36">
        <v>5505.5428570000004</v>
      </c>
      <c r="U20" s="35">
        <v>5125.7142856999999</v>
      </c>
      <c r="V20" s="35">
        <v>6114.5</v>
      </c>
      <c r="W20" s="35">
        <v>3773.65</v>
      </c>
      <c r="X20" s="35">
        <v>5037</v>
      </c>
      <c r="Y20" s="35">
        <v>4796</v>
      </c>
      <c r="Z20" s="35">
        <v>4422.25</v>
      </c>
      <c r="AA20" s="34">
        <f t="shared" si="2"/>
        <v>4967.8081632428575</v>
      </c>
      <c r="AB20" s="32">
        <v>0.86666666699999995</v>
      </c>
      <c r="AC20" s="30">
        <v>0.95098039215686003</v>
      </c>
      <c r="AD20" s="30">
        <v>0.92207792209999995</v>
      </c>
      <c r="AE20" s="30">
        <v>0.71238938053097345</v>
      </c>
      <c r="AF20" s="30">
        <v>0.69026548672566368</v>
      </c>
      <c r="AG20" s="30">
        <v>0.45400000000000001</v>
      </c>
      <c r="AH20" s="30">
        <v>0.40740740740740999</v>
      </c>
      <c r="AI20" s="33">
        <f t="shared" si="3"/>
        <v>0.71482675084584379</v>
      </c>
      <c r="AJ20" s="32">
        <v>0.93925233600000002</v>
      </c>
      <c r="AK20" s="30">
        <v>0.75896414342630003</v>
      </c>
      <c r="AL20" s="30">
        <v>0.48051948049999998</v>
      </c>
      <c r="AM20" s="30">
        <v>0.27672955974842767</v>
      </c>
      <c r="AN20" s="30">
        <v>0.53703703703703709</v>
      </c>
      <c r="AO20" s="30">
        <v>0.6</v>
      </c>
      <c r="AP20" s="30">
        <v>0.64388489208633004</v>
      </c>
      <c r="AQ20" s="29">
        <f t="shared" si="4"/>
        <v>0.60519820697115634</v>
      </c>
      <c r="AR20" s="31">
        <v>0.61666666699999995</v>
      </c>
      <c r="AS20" s="30">
        <v>0.62162162160000001</v>
      </c>
      <c r="AT20" s="30">
        <v>0.58490566040000003</v>
      </c>
      <c r="AU20" s="30">
        <v>0.33149171270718231</v>
      </c>
      <c r="AV20" s="30">
        <v>0.57983193277310929</v>
      </c>
      <c r="AW20" s="30">
        <v>0.52400000000000002</v>
      </c>
      <c r="AX20" s="30">
        <v>0.44444444444443998</v>
      </c>
      <c r="AY20" s="29">
        <f t="shared" si="5"/>
        <v>0.52899457698924734</v>
      </c>
    </row>
    <row r="21" spans="1:51">
      <c r="A21" s="38">
        <v>100600</v>
      </c>
      <c r="B21" s="37" t="s">
        <v>417</v>
      </c>
      <c r="C21" s="6" t="s">
        <v>135</v>
      </c>
      <c r="D21" s="32">
        <v>0.79545454599999998</v>
      </c>
      <c r="E21" s="30">
        <v>0.78947368419999997</v>
      </c>
      <c r="F21" s="30">
        <v>0.83720930230000001</v>
      </c>
      <c r="G21" s="30" t="s">
        <v>411</v>
      </c>
      <c r="H21" s="41" t="s">
        <v>416</v>
      </c>
      <c r="I21" s="41" t="s">
        <v>416</v>
      </c>
      <c r="J21" s="41" t="s">
        <v>416</v>
      </c>
      <c r="K21" s="33">
        <f t="shared" si="0"/>
        <v>0.80737917749999999</v>
      </c>
      <c r="L21" s="32">
        <v>0.73170731700000002</v>
      </c>
      <c r="M21" s="30">
        <v>0.74418604649999998</v>
      </c>
      <c r="N21" s="30">
        <v>0.66666666669999997</v>
      </c>
      <c r="O21" s="30">
        <v>0.40625</v>
      </c>
      <c r="P21" s="42" t="s">
        <v>416</v>
      </c>
      <c r="Q21" s="42" t="s">
        <v>416</v>
      </c>
      <c r="R21" s="42" t="s">
        <v>416</v>
      </c>
      <c r="S21" s="29">
        <f t="shared" si="1"/>
        <v>0.63720250754999996</v>
      </c>
      <c r="T21" s="36">
        <v>5131</v>
      </c>
      <c r="U21" s="35">
        <v>6308.5714286000002</v>
      </c>
      <c r="V21" s="35">
        <v>5622.8571429000003</v>
      </c>
      <c r="W21" s="35" t="s">
        <v>411</v>
      </c>
      <c r="X21" s="41" t="s">
        <v>416</v>
      </c>
      <c r="Y21" s="41" t="s">
        <v>416</v>
      </c>
      <c r="Z21" s="42" t="s">
        <v>416</v>
      </c>
      <c r="AA21" s="34">
        <f t="shared" si="2"/>
        <v>5687.4761905000005</v>
      </c>
      <c r="AB21" s="32">
        <v>0.87804878099999994</v>
      </c>
      <c r="AC21" s="30">
        <v>0.86250000000000004</v>
      </c>
      <c r="AD21" s="30">
        <v>0.83783783779999998</v>
      </c>
      <c r="AE21" s="30">
        <v>0.60377358490566035</v>
      </c>
      <c r="AF21" s="41" t="s">
        <v>416</v>
      </c>
      <c r="AG21" s="41" t="s">
        <v>416</v>
      </c>
      <c r="AH21" s="41" t="s">
        <v>416</v>
      </c>
      <c r="AI21" s="33">
        <f t="shared" si="3"/>
        <v>0.795540050926415</v>
      </c>
      <c r="AJ21" s="32">
        <v>0.77979274600000004</v>
      </c>
      <c r="AK21" s="30">
        <v>0.82251082251081997</v>
      </c>
      <c r="AL21" s="30">
        <v>0</v>
      </c>
      <c r="AM21" s="41" t="s">
        <v>416</v>
      </c>
      <c r="AN21" s="41" t="s">
        <v>416</v>
      </c>
      <c r="AO21" s="41" t="s">
        <v>416</v>
      </c>
      <c r="AP21" s="30">
        <v>0.55813953488372003</v>
      </c>
      <c r="AQ21" s="29">
        <f t="shared" si="4"/>
        <v>0.54011077584863498</v>
      </c>
      <c r="AR21" s="31">
        <v>0.75</v>
      </c>
      <c r="AS21" s="30">
        <v>0.69090909089999997</v>
      </c>
      <c r="AT21" s="30">
        <v>0.62962962960000002</v>
      </c>
      <c r="AU21" s="30">
        <v>0.25</v>
      </c>
      <c r="AV21" s="41" t="s">
        <v>416</v>
      </c>
      <c r="AW21" s="41" t="s">
        <v>416</v>
      </c>
      <c r="AX21" s="41" t="s">
        <v>416</v>
      </c>
      <c r="AY21" s="29">
        <f t="shared" si="5"/>
        <v>0.58013468012500002</v>
      </c>
    </row>
    <row r="22" spans="1:51" ht="15.5">
      <c r="A22" s="38">
        <v>30200</v>
      </c>
      <c r="B22" s="37" t="s">
        <v>161</v>
      </c>
      <c r="C22" s="67" t="s">
        <v>161</v>
      </c>
      <c r="D22" s="32">
        <v>0.78021978000000003</v>
      </c>
      <c r="E22" s="30">
        <v>0.74590163929999997</v>
      </c>
      <c r="F22" s="30">
        <v>0.76724137930000003</v>
      </c>
      <c r="G22" s="30">
        <v>0.48347107438016529</v>
      </c>
      <c r="H22" s="30">
        <v>0.81034482758620685</v>
      </c>
      <c r="I22" s="30">
        <v>0.81399999999999995</v>
      </c>
      <c r="J22" s="30">
        <v>0.67910447761194004</v>
      </c>
      <c r="K22" s="33">
        <f t="shared" si="0"/>
        <v>0.72575473973975879</v>
      </c>
      <c r="L22" s="32">
        <v>0.6875</v>
      </c>
      <c r="M22" s="30">
        <v>0.73333333329999995</v>
      </c>
      <c r="N22" s="30">
        <v>0.64912280700000002</v>
      </c>
      <c r="O22" s="30">
        <v>0.55227882037533516</v>
      </c>
      <c r="P22" s="30">
        <v>0.64566929133858264</v>
      </c>
      <c r="Q22" s="30">
        <v>0.82799999999999996</v>
      </c>
      <c r="R22" s="30">
        <v>0.6953125</v>
      </c>
      <c r="S22" s="29">
        <f t="shared" si="1"/>
        <v>0.68445953600198828</v>
      </c>
      <c r="T22" s="36">
        <v>3450</v>
      </c>
      <c r="U22" s="35">
        <v>4640.4464286000002</v>
      </c>
      <c r="V22" s="35">
        <v>5232.5</v>
      </c>
      <c r="W22" s="35">
        <v>2221.33</v>
      </c>
      <c r="X22" s="35">
        <v>4301.92</v>
      </c>
      <c r="Y22" s="35">
        <v>3314.29</v>
      </c>
      <c r="Z22" s="35">
        <v>2507.17</v>
      </c>
      <c r="AA22" s="34">
        <f t="shared" si="2"/>
        <v>3666.8080612285712</v>
      </c>
      <c r="AB22" s="32">
        <v>0.92920354000000005</v>
      </c>
      <c r="AC22" s="30">
        <v>0.90816326530612002</v>
      </c>
      <c r="AD22" s="30">
        <v>0.91489361700000005</v>
      </c>
      <c r="AE22" s="30">
        <v>0.6</v>
      </c>
      <c r="AF22" s="30">
        <v>0.44444444444444442</v>
      </c>
      <c r="AG22" s="30">
        <v>0.52200000000000002</v>
      </c>
      <c r="AH22" s="30">
        <v>0.59405940594059004</v>
      </c>
      <c r="AI22" s="33">
        <f t="shared" si="3"/>
        <v>0.70182346752730784</v>
      </c>
      <c r="AJ22" s="32">
        <v>0.89506172799999995</v>
      </c>
      <c r="AK22" s="30">
        <v>0.68946395563771001</v>
      </c>
      <c r="AL22" s="30">
        <v>0.49782608699999997</v>
      </c>
      <c r="AM22" s="30">
        <v>0.43888888888888888</v>
      </c>
      <c r="AN22" s="30">
        <v>0.76249999999999996</v>
      </c>
      <c r="AO22" s="30">
        <v>0.61099999999999999</v>
      </c>
      <c r="AP22" s="30">
        <v>0.55303030303029999</v>
      </c>
      <c r="AQ22" s="29">
        <f t="shared" si="4"/>
        <v>0.63539585179384273</v>
      </c>
      <c r="AR22" s="31">
        <v>0.581081081</v>
      </c>
      <c r="AS22" s="30">
        <v>0.61764705880000004</v>
      </c>
      <c r="AT22" s="30">
        <v>0.48</v>
      </c>
      <c r="AU22" s="30">
        <v>0.33136094674556216</v>
      </c>
      <c r="AV22" s="30">
        <v>0.33734939759036142</v>
      </c>
      <c r="AW22" s="30">
        <v>0.503</v>
      </c>
      <c r="AX22" s="30">
        <v>0.44578313253011997</v>
      </c>
      <c r="AY22" s="29">
        <f t="shared" si="5"/>
        <v>0.47088880238086339</v>
      </c>
    </row>
    <row r="23" spans="1:51" ht="15.5">
      <c r="A23" s="38">
        <v>50300</v>
      </c>
      <c r="B23" s="37" t="s">
        <v>8</v>
      </c>
      <c r="C23" s="67" t="s">
        <v>8</v>
      </c>
      <c r="D23" s="32">
        <v>0.88636363600000001</v>
      </c>
      <c r="E23" s="30">
        <v>0.76530612239999996</v>
      </c>
      <c r="F23" s="30">
        <v>0.74725274730000002</v>
      </c>
      <c r="G23" s="30">
        <v>0.55128205128205132</v>
      </c>
      <c r="H23" s="30">
        <v>0.82644628099173556</v>
      </c>
      <c r="I23" s="30">
        <v>0.754</v>
      </c>
      <c r="J23" s="30">
        <v>0.85714285714285998</v>
      </c>
      <c r="K23" s="33">
        <f t="shared" si="0"/>
        <v>0.76968481358809238</v>
      </c>
      <c r="L23" s="32">
        <v>0.59722222199999997</v>
      </c>
      <c r="M23" s="30">
        <v>0.76086956520000004</v>
      </c>
      <c r="N23" s="30">
        <v>0.76829268289999997</v>
      </c>
      <c r="O23" s="30">
        <v>0.55471698113207546</v>
      </c>
      <c r="P23" s="30">
        <v>0.74</v>
      </c>
      <c r="Q23" s="30">
        <v>0.84</v>
      </c>
      <c r="R23" s="30">
        <v>0.80459770114942997</v>
      </c>
      <c r="S23" s="29">
        <f t="shared" si="1"/>
        <v>0.72367130748307229</v>
      </c>
      <c r="T23" s="36">
        <v>3743.2585709999998</v>
      </c>
      <c r="U23" s="35">
        <v>4036</v>
      </c>
      <c r="V23" s="35">
        <v>4648.9840000000004</v>
      </c>
      <c r="W23" s="35">
        <v>3153.6</v>
      </c>
      <c r="X23" s="35">
        <v>4444.6099999999997</v>
      </c>
      <c r="Y23" s="35">
        <v>2859.02</v>
      </c>
      <c r="Z23" s="35">
        <v>2669.25</v>
      </c>
      <c r="AA23" s="34">
        <f t="shared" si="2"/>
        <v>3650.6746530000005</v>
      </c>
      <c r="AB23" s="32">
        <v>0.875</v>
      </c>
      <c r="AC23" s="30">
        <v>0.86363636363635998</v>
      </c>
      <c r="AD23" s="30">
        <v>0.87323943660000003</v>
      </c>
      <c r="AE23" s="30">
        <v>0.55833333333333335</v>
      </c>
      <c r="AF23" s="30">
        <v>0.6</v>
      </c>
      <c r="AG23" s="30">
        <v>0.46899999999999997</v>
      </c>
      <c r="AH23" s="30">
        <v>0.41463414634146001</v>
      </c>
      <c r="AI23" s="33">
        <f t="shared" si="3"/>
        <v>0.66483475427302197</v>
      </c>
      <c r="AJ23" s="32">
        <v>0.93782383400000002</v>
      </c>
      <c r="AK23" s="30">
        <v>0.93103448275862</v>
      </c>
      <c r="AL23" s="30">
        <v>0.6299435028</v>
      </c>
      <c r="AM23" s="30">
        <v>0.40909090909090912</v>
      </c>
      <c r="AN23" s="30">
        <v>0.53398058252427183</v>
      </c>
      <c r="AO23" s="30">
        <v>0.61599999999999999</v>
      </c>
      <c r="AP23" s="30">
        <v>0.74733096085409001</v>
      </c>
      <c r="AQ23" s="29">
        <f t="shared" si="4"/>
        <v>0.68645775314684165</v>
      </c>
      <c r="AR23" s="31">
        <v>0.61538461499999997</v>
      </c>
      <c r="AS23" s="30">
        <v>0.59090909089999999</v>
      </c>
      <c r="AT23" s="30">
        <v>0.67441860470000004</v>
      </c>
      <c r="AU23" s="30">
        <v>0.20689655172413793</v>
      </c>
      <c r="AV23" s="30">
        <v>0.43055555555555558</v>
      </c>
      <c r="AW23" s="30">
        <v>0.44600000000000001</v>
      </c>
      <c r="AX23" s="30">
        <v>0.43661971830986002</v>
      </c>
      <c r="AY23" s="29">
        <f t="shared" si="5"/>
        <v>0.48582630516993619</v>
      </c>
    </row>
    <row r="24" spans="1:51" ht="15.5">
      <c r="A24" s="38">
        <v>80300</v>
      </c>
      <c r="B24" s="37" t="s">
        <v>93</v>
      </c>
      <c r="C24" s="67" t="s">
        <v>93</v>
      </c>
      <c r="D24" s="32">
        <v>0.84486373199999998</v>
      </c>
      <c r="E24" s="30">
        <v>0.80095923260000002</v>
      </c>
      <c r="F24" s="30">
        <v>0.72938144329999999</v>
      </c>
      <c r="G24" s="30">
        <v>0.56670224119530421</v>
      </c>
      <c r="H24" s="30">
        <v>0.80808080808080807</v>
      </c>
      <c r="I24" s="30">
        <v>0.82299999999999995</v>
      </c>
      <c r="J24" s="30">
        <v>0.74957118353344998</v>
      </c>
      <c r="K24" s="33">
        <f t="shared" si="0"/>
        <v>0.76036552010136593</v>
      </c>
      <c r="L24" s="32">
        <v>0.74142480200000005</v>
      </c>
      <c r="M24" s="30">
        <v>0.75</v>
      </c>
      <c r="N24" s="30">
        <v>0.71666666670000001</v>
      </c>
      <c r="O24" s="30">
        <v>0.61083333333333334</v>
      </c>
      <c r="P24" s="30">
        <v>0.77310924369747902</v>
      </c>
      <c r="Q24" s="30">
        <v>0.82199999999999995</v>
      </c>
      <c r="R24" s="30">
        <v>0.79427083333333004</v>
      </c>
      <c r="S24" s="29">
        <f t="shared" si="1"/>
        <v>0.74404355415202039</v>
      </c>
      <c r="T24" s="36">
        <v>4731.4285710000004</v>
      </c>
      <c r="U24" s="35">
        <v>5490</v>
      </c>
      <c r="V24" s="35">
        <v>5065</v>
      </c>
      <c r="W24" s="35">
        <v>4600</v>
      </c>
      <c r="X24" s="35">
        <v>6332</v>
      </c>
      <c r="Y24" s="35">
        <v>7289.38</v>
      </c>
      <c r="Z24" s="35">
        <v>6880.14</v>
      </c>
      <c r="AA24" s="34">
        <f t="shared" si="2"/>
        <v>5769.7069387142856</v>
      </c>
      <c r="AB24" s="32">
        <v>0.88533333299999994</v>
      </c>
      <c r="AC24" s="30">
        <v>0.87267904509284</v>
      </c>
      <c r="AD24" s="30">
        <v>0.83757961780000001</v>
      </c>
      <c r="AE24" s="30">
        <v>0.50608695652173918</v>
      </c>
      <c r="AF24" s="30">
        <v>0.47433264887063653</v>
      </c>
      <c r="AG24" s="30">
        <v>0.55700000000000005</v>
      </c>
      <c r="AH24" s="30">
        <v>0.48587570621469001</v>
      </c>
      <c r="AI24" s="33">
        <f t="shared" si="3"/>
        <v>0.65984104392855802</v>
      </c>
      <c r="AJ24" s="32">
        <v>0.85344352599999995</v>
      </c>
      <c r="AK24" s="30">
        <v>0.75810473815460999</v>
      </c>
      <c r="AL24" s="30">
        <v>0.51892484910000003</v>
      </c>
      <c r="AM24" s="30">
        <v>0.31985940246045697</v>
      </c>
      <c r="AN24" s="30">
        <v>0.75478927203065138</v>
      </c>
      <c r="AO24" s="30">
        <v>0.65700000000000003</v>
      </c>
      <c r="AP24" s="30">
        <v>0.65780265920224001</v>
      </c>
      <c r="AQ24" s="29">
        <f t="shared" si="4"/>
        <v>0.64570349242113689</v>
      </c>
      <c r="AR24" s="31">
        <v>0.62727272700000003</v>
      </c>
      <c r="AS24" s="30">
        <v>0.63671875</v>
      </c>
      <c r="AT24" s="30">
        <v>0.52688172040000003</v>
      </c>
      <c r="AU24" s="30">
        <v>0.36916548797736914</v>
      </c>
      <c r="AV24" s="30">
        <v>0.5290178571428571</v>
      </c>
      <c r="AW24" s="30">
        <v>0.63200000000000001</v>
      </c>
      <c r="AX24" s="30">
        <v>0.58306188925081004</v>
      </c>
      <c r="AY24" s="29">
        <f t="shared" si="5"/>
        <v>0.55773120453871949</v>
      </c>
    </row>
    <row r="25" spans="1:51" ht="15.5">
      <c r="A25" s="38">
        <v>50400</v>
      </c>
      <c r="B25" s="37" t="s">
        <v>61</v>
      </c>
      <c r="C25" s="67" t="s">
        <v>61</v>
      </c>
      <c r="D25" s="32">
        <v>0.73793103500000001</v>
      </c>
      <c r="E25" s="30">
        <v>0.82</v>
      </c>
      <c r="F25" s="30">
        <v>0.77777777780000001</v>
      </c>
      <c r="G25" s="30">
        <v>0.59259259259259256</v>
      </c>
      <c r="H25" s="30">
        <v>0.79354838709677422</v>
      </c>
      <c r="I25" s="30">
        <v>0.84099999999999997</v>
      </c>
      <c r="J25" s="30">
        <v>0.76</v>
      </c>
      <c r="K25" s="33">
        <f t="shared" si="0"/>
        <v>0.76040711321276666</v>
      </c>
      <c r="L25" s="32">
        <v>0.62</v>
      </c>
      <c r="M25" s="30">
        <v>0.6953125</v>
      </c>
      <c r="N25" s="30">
        <v>0.79245283020000001</v>
      </c>
      <c r="O25" s="30">
        <v>0.64257028112449799</v>
      </c>
      <c r="P25" s="30">
        <v>0.75</v>
      </c>
      <c r="Q25" s="30">
        <v>0.85899999999999999</v>
      </c>
      <c r="R25" s="30">
        <v>0.70491803278689003</v>
      </c>
      <c r="S25" s="29">
        <f t="shared" si="1"/>
        <v>0.72346480630162691</v>
      </c>
      <c r="T25" s="36">
        <v>3618</v>
      </c>
      <c r="U25" s="35">
        <v>4402.1071429000003</v>
      </c>
      <c r="V25" s="35">
        <v>4289.6750000000002</v>
      </c>
      <c r="W25" s="35">
        <v>3087.78</v>
      </c>
      <c r="X25" s="35">
        <v>3825.6</v>
      </c>
      <c r="Y25" s="35">
        <v>2334.5300000000002</v>
      </c>
      <c r="Z25" s="35">
        <v>2722.65</v>
      </c>
      <c r="AA25" s="34">
        <f t="shared" si="2"/>
        <v>3468.6203061285714</v>
      </c>
      <c r="AB25" s="32">
        <v>0.77272727299999999</v>
      </c>
      <c r="AC25" s="30">
        <v>0.86206896551723999</v>
      </c>
      <c r="AD25" s="30">
        <v>0.86734693880000002</v>
      </c>
      <c r="AE25" s="30">
        <v>0.53947368421052633</v>
      </c>
      <c r="AF25" s="30">
        <v>0.33333333333333331</v>
      </c>
      <c r="AG25" s="30">
        <v>0.5</v>
      </c>
      <c r="AH25" s="30">
        <v>0.62222222222222001</v>
      </c>
      <c r="AI25" s="33">
        <f t="shared" si="3"/>
        <v>0.64245320244047421</v>
      </c>
      <c r="AJ25" s="32">
        <v>0.89824561400000003</v>
      </c>
      <c r="AK25" s="30">
        <v>0.85649202733484997</v>
      </c>
      <c r="AL25" s="30">
        <v>0.43520782400000002</v>
      </c>
      <c r="AM25" s="30">
        <v>0.4519774011299435</v>
      </c>
      <c r="AN25" s="30">
        <v>0.57971014492753625</v>
      </c>
      <c r="AO25" s="30">
        <v>0.69899999999999995</v>
      </c>
      <c r="AP25" s="30">
        <v>0.68725868725868999</v>
      </c>
      <c r="AQ25" s="29">
        <f t="shared" si="4"/>
        <v>0.65827024266443135</v>
      </c>
      <c r="AR25" s="31">
        <v>0.52083333300000001</v>
      </c>
      <c r="AS25" s="30">
        <v>0.66176470590000003</v>
      </c>
      <c r="AT25" s="30">
        <v>0.63157894739999998</v>
      </c>
      <c r="AU25" s="30">
        <v>0.26451612903225807</v>
      </c>
      <c r="AV25" s="30">
        <v>0.35238095238095241</v>
      </c>
      <c r="AW25" s="30">
        <v>0.38500000000000001</v>
      </c>
      <c r="AX25" s="30">
        <v>0.32075471698113001</v>
      </c>
      <c r="AY25" s="29">
        <f t="shared" si="5"/>
        <v>0.44811839781347723</v>
      </c>
    </row>
    <row r="26" spans="1:51" ht="15.5">
      <c r="A26" s="38">
        <v>80400</v>
      </c>
      <c r="B26" s="37" t="s">
        <v>147</v>
      </c>
      <c r="C26" s="67" t="s">
        <v>147</v>
      </c>
      <c r="D26" s="32">
        <v>0.81159420299999996</v>
      </c>
      <c r="E26" s="30">
        <v>0.79710144930000004</v>
      </c>
      <c r="F26" s="30">
        <v>0.81355932200000003</v>
      </c>
      <c r="G26" s="30">
        <v>0.48175182481751827</v>
      </c>
      <c r="H26" s="30">
        <v>0.79338842975206614</v>
      </c>
      <c r="I26" s="30">
        <v>0.80800000000000005</v>
      </c>
      <c r="J26" s="30">
        <v>0.81012658227848</v>
      </c>
      <c r="K26" s="33">
        <f t="shared" si="0"/>
        <v>0.75936025873543778</v>
      </c>
      <c r="L26" s="32">
        <v>0.78846153900000004</v>
      </c>
      <c r="M26" s="30">
        <v>0.796875</v>
      </c>
      <c r="N26" s="30">
        <v>0.72580645160000001</v>
      </c>
      <c r="O26" s="30">
        <v>0.57978723404255317</v>
      </c>
      <c r="P26" s="30">
        <v>0.7009345794392523</v>
      </c>
      <c r="Q26" s="30">
        <v>0.78600000000000003</v>
      </c>
      <c r="R26" s="30">
        <v>0.82222222222221997</v>
      </c>
      <c r="S26" s="29">
        <f t="shared" si="1"/>
        <v>0.74286957518628949</v>
      </c>
      <c r="T26" s="36">
        <v>3983.5714290000001</v>
      </c>
      <c r="U26" s="35">
        <v>5142.8571429000003</v>
      </c>
      <c r="V26" s="35">
        <v>5772</v>
      </c>
      <c r="W26" s="35">
        <v>3648.45</v>
      </c>
      <c r="X26" s="35">
        <v>4396.92</v>
      </c>
      <c r="Y26" s="35">
        <v>4539.08</v>
      </c>
      <c r="Z26" s="35">
        <v>5501.11</v>
      </c>
      <c r="AA26" s="34">
        <f t="shared" si="2"/>
        <v>4711.9983674142859</v>
      </c>
      <c r="AB26" s="32">
        <v>0.875</v>
      </c>
      <c r="AC26" s="30">
        <v>0.86666666666667003</v>
      </c>
      <c r="AD26" s="30">
        <v>0.82</v>
      </c>
      <c r="AE26" s="30">
        <v>0.52</v>
      </c>
      <c r="AF26" s="30">
        <v>0.34065934065934067</v>
      </c>
      <c r="AG26" s="30">
        <v>0.44</v>
      </c>
      <c r="AH26" s="30">
        <v>0.53488372093022996</v>
      </c>
      <c r="AI26" s="33">
        <f t="shared" si="3"/>
        <v>0.62817281832232019</v>
      </c>
      <c r="AJ26" s="32">
        <v>0.85277777799999999</v>
      </c>
      <c r="AK26" s="30">
        <v>0.84149855907781002</v>
      </c>
      <c r="AL26" s="30">
        <v>0.4896551724</v>
      </c>
      <c r="AM26" s="30">
        <v>0.32704402515723269</v>
      </c>
      <c r="AN26" s="30">
        <v>0.67441860465116277</v>
      </c>
      <c r="AO26" s="30">
        <v>0.69499999999999995</v>
      </c>
      <c r="AP26" s="30">
        <v>0.84117647058823997</v>
      </c>
      <c r="AQ26" s="29">
        <f t="shared" si="4"/>
        <v>0.67451008712492067</v>
      </c>
      <c r="AR26" s="31">
        <v>0.484848485</v>
      </c>
      <c r="AS26" s="30">
        <v>0.63829787230000001</v>
      </c>
      <c r="AT26" s="30">
        <v>0.75862068969999996</v>
      </c>
      <c r="AU26" s="30">
        <v>0.31481481481481483</v>
      </c>
      <c r="AV26" s="30">
        <v>0.44594594594594594</v>
      </c>
      <c r="AW26" s="30">
        <v>0.45500000000000002</v>
      </c>
      <c r="AX26" s="30">
        <v>0.35</v>
      </c>
      <c r="AY26" s="29">
        <f t="shared" si="5"/>
        <v>0.49250397253725159</v>
      </c>
    </row>
    <row r="27" spans="1:51" ht="15.5">
      <c r="A27" s="38">
        <v>100300</v>
      </c>
      <c r="B27" s="37" t="s">
        <v>127</v>
      </c>
      <c r="C27" s="67" t="s">
        <v>127</v>
      </c>
      <c r="D27" s="32">
        <v>0.80909090900000002</v>
      </c>
      <c r="E27" s="30">
        <v>0.81609195400000001</v>
      </c>
      <c r="F27" s="30">
        <v>0.75</v>
      </c>
      <c r="G27" s="30">
        <v>0.60355029585798814</v>
      </c>
      <c r="H27" s="30">
        <v>0.76923076923076927</v>
      </c>
      <c r="I27" s="30">
        <v>0.78100000000000003</v>
      </c>
      <c r="J27" s="30">
        <v>0.74736842105263002</v>
      </c>
      <c r="K27" s="33">
        <f t="shared" si="0"/>
        <v>0.75376176416305529</v>
      </c>
      <c r="L27" s="32">
        <v>0.72222222199999997</v>
      </c>
      <c r="M27" s="30">
        <v>0.7191011236</v>
      </c>
      <c r="N27" s="30">
        <v>0.72307692310000005</v>
      </c>
      <c r="O27" s="30">
        <v>0.53456221198156684</v>
      </c>
      <c r="P27" s="30">
        <v>0.76521739130434785</v>
      </c>
      <c r="Q27" s="30">
        <v>0.77200000000000002</v>
      </c>
      <c r="R27" s="30">
        <v>0.72413793103447999</v>
      </c>
      <c r="S27" s="29">
        <f t="shared" si="1"/>
        <v>0.70861682900291356</v>
      </c>
      <c r="T27" s="36">
        <v>4687</v>
      </c>
      <c r="U27" s="35">
        <v>4719</v>
      </c>
      <c r="V27" s="35">
        <v>5505.2857143000001</v>
      </c>
      <c r="W27" s="35">
        <v>4457.0200000000004</v>
      </c>
      <c r="X27" s="35">
        <v>4819.75</v>
      </c>
      <c r="Y27" s="35">
        <v>4600</v>
      </c>
      <c r="Z27" s="35">
        <v>5652.79</v>
      </c>
      <c r="AA27" s="34">
        <f t="shared" si="2"/>
        <v>4920.120816328571</v>
      </c>
      <c r="AB27" s="32">
        <v>0.93103448300000002</v>
      </c>
      <c r="AC27" s="30">
        <v>0.88505747126436995</v>
      </c>
      <c r="AD27" s="30">
        <v>0.9152542373</v>
      </c>
      <c r="AE27" s="30">
        <v>0.63942307692307687</v>
      </c>
      <c r="AF27" s="30">
        <v>0.59793814432989689</v>
      </c>
      <c r="AG27" s="30">
        <v>0.6</v>
      </c>
      <c r="AH27" s="30">
        <v>0.66666666666666996</v>
      </c>
      <c r="AI27" s="33">
        <f t="shared" si="3"/>
        <v>0.74791058278343048</v>
      </c>
      <c r="AJ27" s="32">
        <v>0.82524271800000004</v>
      </c>
      <c r="AK27" s="30">
        <v>0.83823529411764996</v>
      </c>
      <c r="AL27" s="30">
        <v>0.56214689269999996</v>
      </c>
      <c r="AM27" s="30">
        <v>0.47019867549668876</v>
      </c>
      <c r="AN27" s="30">
        <v>0.67213114754098358</v>
      </c>
      <c r="AO27" s="30">
        <v>0.755</v>
      </c>
      <c r="AP27" s="30">
        <v>0.63508771929825003</v>
      </c>
      <c r="AQ27" s="29">
        <f t="shared" si="4"/>
        <v>0.67972034959336747</v>
      </c>
      <c r="AR27" s="31">
        <v>0.60869565199999998</v>
      </c>
      <c r="AS27" s="30">
        <v>0.62068965519999997</v>
      </c>
      <c r="AT27" s="30">
        <v>0.4545454545</v>
      </c>
      <c r="AU27" s="30">
        <v>0.3515625</v>
      </c>
      <c r="AV27" s="30">
        <v>0.55128205128205132</v>
      </c>
      <c r="AW27" s="30">
        <v>0.495</v>
      </c>
      <c r="AX27" s="30">
        <v>0.51612903225805995</v>
      </c>
      <c r="AY27" s="29">
        <f t="shared" si="5"/>
        <v>0.51398633503430158</v>
      </c>
    </row>
    <row r="28" spans="1:51" ht="15.5">
      <c r="A28" s="38">
        <v>100400</v>
      </c>
      <c r="B28" s="37" t="s">
        <v>136</v>
      </c>
      <c r="C28" s="67" t="s">
        <v>136</v>
      </c>
      <c r="D28" s="32">
        <v>0.811320755</v>
      </c>
      <c r="E28" s="30">
        <v>0.73684210530000005</v>
      </c>
      <c r="F28" s="30">
        <v>0.82352941180000006</v>
      </c>
      <c r="G28" s="30">
        <v>0.61224489795918369</v>
      </c>
      <c r="H28" s="30">
        <v>0.70833333333333337</v>
      </c>
      <c r="I28" s="30">
        <v>0.88100000000000001</v>
      </c>
      <c r="J28" s="30">
        <v>0.80246913580247003</v>
      </c>
      <c r="K28" s="33">
        <f t="shared" si="0"/>
        <v>0.76796280559928387</v>
      </c>
      <c r="L28" s="32">
        <v>0.75</v>
      </c>
      <c r="M28" s="30">
        <v>0.66666666669999997</v>
      </c>
      <c r="N28" s="30">
        <v>0.73684210530000005</v>
      </c>
      <c r="O28" s="30">
        <v>0.56521739130434778</v>
      </c>
      <c r="P28" s="30">
        <v>0.82456140350877194</v>
      </c>
      <c r="Q28" s="30">
        <v>0.80700000000000005</v>
      </c>
      <c r="R28" s="30">
        <v>0.82089552238805996</v>
      </c>
      <c r="S28" s="29">
        <f t="shared" si="1"/>
        <v>0.73874044131445427</v>
      </c>
      <c r="T28" s="36">
        <v>4111</v>
      </c>
      <c r="U28" s="35">
        <v>6308.5714286000002</v>
      </c>
      <c r="V28" s="35">
        <v>6846.1142857000004</v>
      </c>
      <c r="W28" s="35">
        <v>5473.21</v>
      </c>
      <c r="X28" s="35">
        <v>3949.98</v>
      </c>
      <c r="Y28" s="35">
        <v>4992.42</v>
      </c>
      <c r="Z28" s="35">
        <v>5769.14</v>
      </c>
      <c r="AA28" s="34">
        <f t="shared" si="2"/>
        <v>5350.0622449000002</v>
      </c>
      <c r="AB28" s="32">
        <v>0.808510638</v>
      </c>
      <c r="AC28" s="30">
        <v>0.89583333333333004</v>
      </c>
      <c r="AD28" s="30">
        <v>0.80555555560000003</v>
      </c>
      <c r="AE28" s="30">
        <v>0.47368421052631576</v>
      </c>
      <c r="AF28" s="30">
        <v>0.48076923076923078</v>
      </c>
      <c r="AG28" s="30">
        <v>0.45</v>
      </c>
      <c r="AH28" s="30">
        <v>0.42857142857142999</v>
      </c>
      <c r="AI28" s="33">
        <f t="shared" si="3"/>
        <v>0.62041777097147233</v>
      </c>
      <c r="AJ28" s="32">
        <v>0.79831932800000005</v>
      </c>
      <c r="AK28" s="30">
        <v>0.83333333333333004</v>
      </c>
      <c r="AL28" s="30">
        <v>0.53521126760000004</v>
      </c>
      <c r="AM28" s="30">
        <v>0.44117647058823528</v>
      </c>
      <c r="AN28" s="30">
        <v>0.72881355932203384</v>
      </c>
      <c r="AO28" s="30">
        <v>0.70599999999999996</v>
      </c>
      <c r="AP28" s="30">
        <v>0.80701754385964997</v>
      </c>
      <c r="AQ28" s="29">
        <f t="shared" si="4"/>
        <v>0.69283878610046412</v>
      </c>
      <c r="AR28" s="31">
        <v>0.409090909</v>
      </c>
      <c r="AS28" s="30">
        <v>0.68965517239999996</v>
      </c>
      <c r="AT28" s="30">
        <v>0.375</v>
      </c>
      <c r="AU28" s="30">
        <v>0.32967032967032966</v>
      </c>
      <c r="AV28" s="30">
        <v>0.30952380952380953</v>
      </c>
      <c r="AW28" s="30">
        <v>0.53700000000000003</v>
      </c>
      <c r="AX28" s="30">
        <v>0.48148148148148001</v>
      </c>
      <c r="AY28" s="29">
        <f t="shared" si="5"/>
        <v>0.44734595743937416</v>
      </c>
    </row>
    <row r="29" spans="1:51" ht="15.5">
      <c r="A29" s="38">
        <v>60300</v>
      </c>
      <c r="B29" s="37" t="s">
        <v>84</v>
      </c>
      <c r="C29" s="67" t="s">
        <v>84</v>
      </c>
      <c r="D29" s="32">
        <v>0.64800000000000002</v>
      </c>
      <c r="E29" s="30">
        <v>0.65540540540000003</v>
      </c>
      <c r="F29" s="30">
        <v>0.62318840580000001</v>
      </c>
      <c r="G29" s="30">
        <v>0.48076923076923078</v>
      </c>
      <c r="H29" s="30">
        <v>0.62866449511400646</v>
      </c>
      <c r="I29" s="30">
        <v>0.73299999999999998</v>
      </c>
      <c r="J29" s="30">
        <v>0.68100358422939</v>
      </c>
      <c r="K29" s="33">
        <f t="shared" si="0"/>
        <v>0.63571873161608961</v>
      </c>
      <c r="L29" s="32">
        <v>0.60273972600000003</v>
      </c>
      <c r="M29" s="30">
        <v>0.72268907559999995</v>
      </c>
      <c r="N29" s="30">
        <v>0.69784172659999999</v>
      </c>
      <c r="O29" s="30">
        <v>0.47940074906367042</v>
      </c>
      <c r="P29" s="30">
        <v>0.63305322128851538</v>
      </c>
      <c r="Q29" s="30">
        <v>0.74199999999999999</v>
      </c>
      <c r="R29" s="30">
        <v>0.70642201834861995</v>
      </c>
      <c r="S29" s="29">
        <f t="shared" si="1"/>
        <v>0.65487807384297214</v>
      </c>
      <c r="T29" s="36">
        <v>3296.4285709999999</v>
      </c>
      <c r="U29" s="35">
        <v>3177.1428571000001</v>
      </c>
      <c r="V29" s="35">
        <v>3756.5714286000002</v>
      </c>
      <c r="W29" s="35">
        <v>2739.94</v>
      </c>
      <c r="X29" s="35">
        <v>2423.6999999999998</v>
      </c>
      <c r="Y29" s="35">
        <v>3862.77</v>
      </c>
      <c r="Z29" s="35">
        <v>3918.54</v>
      </c>
      <c r="AA29" s="34">
        <f t="shared" si="2"/>
        <v>3310.7275509571432</v>
      </c>
      <c r="AB29" s="32">
        <v>0.75539568400000001</v>
      </c>
      <c r="AC29" s="30">
        <v>0.86206896551723999</v>
      </c>
      <c r="AD29" s="30">
        <v>0.85585585590000002</v>
      </c>
      <c r="AE29" s="30">
        <v>0.45211581291759467</v>
      </c>
      <c r="AF29" s="30">
        <v>0.30414746543778803</v>
      </c>
      <c r="AG29" s="30">
        <v>0.371</v>
      </c>
      <c r="AH29" s="30">
        <v>0.56129032258065004</v>
      </c>
      <c r="AI29" s="33">
        <f t="shared" si="3"/>
        <v>0.59455344376475328</v>
      </c>
      <c r="AJ29" s="32">
        <v>0.85794655399999997</v>
      </c>
      <c r="AK29" s="30">
        <v>0.82098765432098997</v>
      </c>
      <c r="AL29" s="30">
        <v>0.52361673409999998</v>
      </c>
      <c r="AM29" s="30">
        <v>0.25986842105263158</v>
      </c>
      <c r="AN29" s="30">
        <v>0.68085106382978722</v>
      </c>
      <c r="AO29" s="30">
        <v>0.69799999999999995</v>
      </c>
      <c r="AP29" s="30">
        <v>0.68899521531100005</v>
      </c>
      <c r="AQ29" s="29">
        <f t="shared" si="4"/>
        <v>0.64718080608777273</v>
      </c>
      <c r="AR29" s="31">
        <v>0.55714285699999999</v>
      </c>
      <c r="AS29" s="30">
        <v>0.63235294119999996</v>
      </c>
      <c r="AT29" s="30">
        <v>0.56923076920000004</v>
      </c>
      <c r="AU29" s="30">
        <v>0.30232558139534882</v>
      </c>
      <c r="AV29" s="30">
        <v>0.42857142857142855</v>
      </c>
      <c r="AW29" s="30">
        <v>0.51800000000000002</v>
      </c>
      <c r="AX29" s="30">
        <v>0.49305555555556002</v>
      </c>
      <c r="AY29" s="29">
        <f t="shared" si="5"/>
        <v>0.50009701898890524</v>
      </c>
    </row>
    <row r="30" spans="1:51" ht="15.5">
      <c r="A30" s="38">
        <v>50500</v>
      </c>
      <c r="B30" s="37" t="s">
        <v>13</v>
      </c>
      <c r="C30" s="67" t="s">
        <v>13</v>
      </c>
      <c r="D30" s="32">
        <v>0.85046728999999999</v>
      </c>
      <c r="E30" s="30">
        <v>0.73267326730000004</v>
      </c>
      <c r="F30" s="30">
        <v>0.7619047619</v>
      </c>
      <c r="G30" s="30">
        <v>0.57264957264957261</v>
      </c>
      <c r="H30" s="30">
        <v>0.80612244897959184</v>
      </c>
      <c r="I30" s="30">
        <v>0.76300000000000001</v>
      </c>
      <c r="J30" s="30">
        <v>0.77450980392156998</v>
      </c>
      <c r="K30" s="33">
        <f t="shared" si="0"/>
        <v>0.75161816353581934</v>
      </c>
      <c r="L30" s="32">
        <v>0.76249999999999996</v>
      </c>
      <c r="M30" s="30">
        <v>0.66666666669999997</v>
      </c>
      <c r="N30" s="30">
        <v>0.78723404259999996</v>
      </c>
      <c r="O30" s="30">
        <v>0.55629139072847678</v>
      </c>
      <c r="P30" s="30">
        <v>0.70338983050847459</v>
      </c>
      <c r="Q30" s="30">
        <v>0.79700000000000004</v>
      </c>
      <c r="R30" s="30">
        <v>0.76404494382022003</v>
      </c>
      <c r="S30" s="29">
        <f t="shared" si="1"/>
        <v>0.71958955347959608</v>
      </c>
      <c r="T30" s="36">
        <v>4094.2142859999999</v>
      </c>
      <c r="U30" s="35">
        <v>4645.8285714000003</v>
      </c>
      <c r="V30" s="35">
        <v>5158.9285713999998</v>
      </c>
      <c r="W30" s="35">
        <v>3412.6</v>
      </c>
      <c r="X30" s="35">
        <v>3728.59</v>
      </c>
      <c r="Y30" s="35">
        <v>3594.12</v>
      </c>
      <c r="Z30" s="35">
        <v>2712.12</v>
      </c>
      <c r="AA30" s="34">
        <f t="shared" si="2"/>
        <v>3906.6287755428566</v>
      </c>
      <c r="AB30" s="32">
        <v>0.78205128199999996</v>
      </c>
      <c r="AC30" s="30">
        <v>0.85436893203884001</v>
      </c>
      <c r="AD30" s="30">
        <v>0.83333333330000003</v>
      </c>
      <c r="AE30" s="30">
        <v>0.50409836065573765</v>
      </c>
      <c r="AF30" s="30">
        <v>0.60344827586206895</v>
      </c>
      <c r="AG30" s="30">
        <v>0.56699999999999995</v>
      </c>
      <c r="AH30" s="30">
        <v>0.69230769230768996</v>
      </c>
      <c r="AI30" s="33">
        <f t="shared" si="3"/>
        <v>0.69094398230919096</v>
      </c>
      <c r="AJ30" s="32">
        <v>0.88759689900000005</v>
      </c>
      <c r="AK30" s="30">
        <v>0.88286334056398996</v>
      </c>
      <c r="AL30" s="30">
        <v>0.49665924280000001</v>
      </c>
      <c r="AM30" s="30">
        <v>0.28061224489795916</v>
      </c>
      <c r="AN30" s="30">
        <v>0.27559055118110237</v>
      </c>
      <c r="AO30" s="30">
        <v>0.73599999999999999</v>
      </c>
      <c r="AP30" s="30">
        <v>0.70042194092827004</v>
      </c>
      <c r="AQ30" s="29">
        <f t="shared" si="4"/>
        <v>0.60853488848161741</v>
      </c>
      <c r="AR30" s="31">
        <v>0.6</v>
      </c>
      <c r="AS30" s="30">
        <v>0.58208955220000003</v>
      </c>
      <c r="AT30" s="30">
        <v>0.5384615385</v>
      </c>
      <c r="AU30" s="30">
        <v>0.29120879120879123</v>
      </c>
      <c r="AV30" s="30">
        <v>0.43529411764705883</v>
      </c>
      <c r="AW30" s="30">
        <v>0.41699999999999998</v>
      </c>
      <c r="AX30" s="30">
        <v>0.53846153846153999</v>
      </c>
      <c r="AY30" s="29">
        <f t="shared" si="5"/>
        <v>0.48607364828819855</v>
      </c>
    </row>
    <row r="31" spans="1:51" ht="15.5">
      <c r="A31" s="38">
        <v>20400</v>
      </c>
      <c r="B31" s="37" t="s">
        <v>60</v>
      </c>
      <c r="C31" s="67" t="s">
        <v>60</v>
      </c>
      <c r="D31" s="32">
        <v>0.70707070699999996</v>
      </c>
      <c r="E31" s="30">
        <v>0.62666666670000004</v>
      </c>
      <c r="F31" s="30">
        <v>0.65714285709999998</v>
      </c>
      <c r="G31" s="30">
        <v>0.40112994350282488</v>
      </c>
      <c r="H31" s="30">
        <v>0.73553719008264462</v>
      </c>
      <c r="I31" s="30">
        <v>0.67</v>
      </c>
      <c r="J31" s="30">
        <v>0.66197183098592005</v>
      </c>
      <c r="K31" s="33">
        <f t="shared" si="0"/>
        <v>0.63707417076734141</v>
      </c>
      <c r="L31" s="32">
        <v>0.68571428599999995</v>
      </c>
      <c r="M31" s="30">
        <v>0.5408163265</v>
      </c>
      <c r="N31" s="30">
        <v>0.5</v>
      </c>
      <c r="O31" s="30">
        <v>0.47926267281105989</v>
      </c>
      <c r="P31" s="30">
        <v>0.52631578947368418</v>
      </c>
      <c r="Q31" s="30">
        <v>0.69599999999999995</v>
      </c>
      <c r="R31" s="30">
        <v>0.67213114754098002</v>
      </c>
      <c r="S31" s="29">
        <f t="shared" si="1"/>
        <v>0.58574860318938904</v>
      </c>
      <c r="T31" s="36">
        <v>4726.171429</v>
      </c>
      <c r="U31" s="35">
        <v>3691.4285713999998</v>
      </c>
      <c r="V31" s="35">
        <v>3942.8571428999999</v>
      </c>
      <c r="W31" s="35">
        <v>3106.8</v>
      </c>
      <c r="X31" s="35">
        <v>3748.8</v>
      </c>
      <c r="Y31" s="35">
        <v>3024.25</v>
      </c>
      <c r="Z31" s="35">
        <v>4296.7</v>
      </c>
      <c r="AA31" s="34">
        <f t="shared" si="2"/>
        <v>3791.0010204714285</v>
      </c>
      <c r="AB31" s="32">
        <v>0.70212766000000004</v>
      </c>
      <c r="AC31" s="30">
        <v>0.71764705882352997</v>
      </c>
      <c r="AD31" s="30">
        <v>0.75</v>
      </c>
      <c r="AE31" s="30">
        <v>0.57971014492753625</v>
      </c>
      <c r="AF31" s="30">
        <v>0.58730158730158732</v>
      </c>
      <c r="AG31" s="30">
        <v>0.34300000000000003</v>
      </c>
      <c r="AH31" s="30">
        <v>0.43373493975903998</v>
      </c>
      <c r="AI31" s="33">
        <f t="shared" si="3"/>
        <v>0.58764591297309909</v>
      </c>
      <c r="AJ31" s="32">
        <v>0.91989664100000001</v>
      </c>
      <c r="AK31" s="30">
        <v>0.84179104477611999</v>
      </c>
      <c r="AL31" s="30">
        <v>0.515625</v>
      </c>
      <c r="AM31" s="30">
        <v>0.47008547008547008</v>
      </c>
      <c r="AN31" s="30">
        <v>0.57352941176470584</v>
      </c>
      <c r="AO31" s="30">
        <v>0.60899999999999999</v>
      </c>
      <c r="AP31" s="30">
        <v>0.67673716012084995</v>
      </c>
      <c r="AQ31" s="29">
        <f t="shared" si="4"/>
        <v>0.65809496110673515</v>
      </c>
      <c r="AR31" s="31">
        <v>0.571428571</v>
      </c>
      <c r="AS31" s="30">
        <v>0.58823529409999997</v>
      </c>
      <c r="AT31" s="30">
        <v>0.52380952380000001</v>
      </c>
      <c r="AU31" s="30">
        <v>0.23300970873786409</v>
      </c>
      <c r="AV31" s="30">
        <v>0.37735849056603776</v>
      </c>
      <c r="AW31" s="30">
        <v>0.36799999999999999</v>
      </c>
      <c r="AX31" s="30">
        <v>0.46428571428571003</v>
      </c>
      <c r="AY31" s="29">
        <f t="shared" si="5"/>
        <v>0.44658961464137309</v>
      </c>
    </row>
    <row r="32" spans="1:51" ht="15.5">
      <c r="A32" s="38">
        <v>70100</v>
      </c>
      <c r="B32" s="37" t="s">
        <v>108</v>
      </c>
      <c r="C32" s="67" t="s">
        <v>108</v>
      </c>
      <c r="D32" s="32">
        <v>0.85815602800000002</v>
      </c>
      <c r="E32" s="30">
        <v>0.82170542639999999</v>
      </c>
      <c r="F32" s="30">
        <v>0.77931034480000005</v>
      </c>
      <c r="G32" s="30">
        <v>0.4642857142857143</v>
      </c>
      <c r="H32" s="30">
        <v>0.75524475524475521</v>
      </c>
      <c r="I32" s="30">
        <v>0.82899999999999996</v>
      </c>
      <c r="J32" s="30">
        <v>0.73728813559322004</v>
      </c>
      <c r="K32" s="33">
        <f t="shared" si="0"/>
        <v>0.74928434347481265</v>
      </c>
      <c r="L32" s="32">
        <v>0.78350515499999995</v>
      </c>
      <c r="M32" s="30">
        <v>0.72727272730000003</v>
      </c>
      <c r="N32" s="30">
        <v>0.71900826449999999</v>
      </c>
      <c r="O32" s="30">
        <v>0.54265402843601895</v>
      </c>
      <c r="P32" s="30">
        <v>0.70807453416149069</v>
      </c>
      <c r="Q32" s="30">
        <v>0.872</v>
      </c>
      <c r="R32" s="30">
        <v>0.76136363636364002</v>
      </c>
      <c r="S32" s="29">
        <f t="shared" si="1"/>
        <v>0.73055404939445001</v>
      </c>
      <c r="T32" s="36">
        <v>5184.8571430000002</v>
      </c>
      <c r="U32" s="35">
        <v>5120</v>
      </c>
      <c r="V32" s="35">
        <v>5295.78</v>
      </c>
      <c r="W32" s="35">
        <v>3930</v>
      </c>
      <c r="X32" s="35">
        <v>4855.4399999999996</v>
      </c>
      <c r="Y32" s="35">
        <v>6238.39</v>
      </c>
      <c r="Z32" s="35">
        <v>4758.1099999999997</v>
      </c>
      <c r="AA32" s="34">
        <f t="shared" si="2"/>
        <v>5054.653877571428</v>
      </c>
      <c r="AB32" s="32">
        <v>0.821052632</v>
      </c>
      <c r="AC32" s="30">
        <v>0.85436893203884001</v>
      </c>
      <c r="AD32" s="30">
        <v>0.86</v>
      </c>
      <c r="AE32" s="30">
        <v>0.49492385786802029</v>
      </c>
      <c r="AF32" s="30">
        <v>0.42857142857142855</v>
      </c>
      <c r="AG32" s="30">
        <v>0.47</v>
      </c>
      <c r="AH32" s="30">
        <v>0.33750000000000002</v>
      </c>
      <c r="AI32" s="33">
        <f t="shared" si="3"/>
        <v>0.60948812149689846</v>
      </c>
      <c r="AJ32" s="32">
        <v>0.86004056799999995</v>
      </c>
      <c r="AK32" s="30">
        <v>0.75395430579964995</v>
      </c>
      <c r="AL32" s="30">
        <v>0.46007604559999998</v>
      </c>
      <c r="AM32" s="30">
        <v>0.40314136125654448</v>
      </c>
      <c r="AN32" s="30">
        <v>0.48749999999999999</v>
      </c>
      <c r="AO32" s="30">
        <v>0.64900000000000002</v>
      </c>
      <c r="AP32" s="30">
        <v>0.63909774436090006</v>
      </c>
      <c r="AQ32" s="29">
        <f t="shared" si="4"/>
        <v>0.60754428928815629</v>
      </c>
      <c r="AR32" s="31">
        <v>0.71153846200000004</v>
      </c>
      <c r="AS32" s="30">
        <v>0.60606060610000001</v>
      </c>
      <c r="AT32" s="30">
        <v>0.58333333330000003</v>
      </c>
      <c r="AU32" s="30">
        <v>0.3235294117647059</v>
      </c>
      <c r="AV32" s="30">
        <v>0.46551724137931033</v>
      </c>
      <c r="AW32" s="30">
        <v>0.60299999999999998</v>
      </c>
      <c r="AX32" s="30">
        <v>0.41791044776119002</v>
      </c>
      <c r="AY32" s="29">
        <f t="shared" si="5"/>
        <v>0.53012707175788665</v>
      </c>
    </row>
    <row r="33" spans="1:51" ht="15.5">
      <c r="A33" s="38">
        <v>50600</v>
      </c>
      <c r="B33" s="37" t="s">
        <v>80</v>
      </c>
      <c r="C33" s="67" t="s">
        <v>80</v>
      </c>
      <c r="D33" s="32">
        <v>0.76851851900000001</v>
      </c>
      <c r="E33" s="30">
        <v>0.74399999999999999</v>
      </c>
      <c r="F33" s="30">
        <v>0.67391304350000003</v>
      </c>
      <c r="G33" s="30">
        <v>0.36464088397790057</v>
      </c>
      <c r="H33" s="30">
        <v>0.78703703703703709</v>
      </c>
      <c r="I33" s="30">
        <v>0.70599999999999996</v>
      </c>
      <c r="J33" s="30">
        <v>0.6171875</v>
      </c>
      <c r="K33" s="33">
        <f t="shared" si="0"/>
        <v>0.66589956907356262</v>
      </c>
      <c r="L33" s="32">
        <v>0.56122448999999996</v>
      </c>
      <c r="M33" s="30">
        <v>0.75700934580000001</v>
      </c>
      <c r="N33" s="30">
        <v>0.61320754720000004</v>
      </c>
      <c r="O33" s="30">
        <v>0.54814814814814816</v>
      </c>
      <c r="P33" s="30">
        <v>0.71153846153846156</v>
      </c>
      <c r="Q33" s="30">
        <v>0.71899999999999997</v>
      </c>
      <c r="R33" s="30">
        <v>0.7</v>
      </c>
      <c r="S33" s="29">
        <f t="shared" si="1"/>
        <v>0.65858971324094429</v>
      </c>
      <c r="T33" s="36">
        <v>2745</v>
      </c>
      <c r="U33" s="35">
        <v>3545.2857143000001</v>
      </c>
      <c r="V33" s="35">
        <v>4159.2857143000001</v>
      </c>
      <c r="W33" s="35">
        <v>2765.17</v>
      </c>
      <c r="X33" s="35">
        <v>3116.32</v>
      </c>
      <c r="Y33" s="35">
        <v>3278.6</v>
      </c>
      <c r="Z33" s="35">
        <v>2447.27</v>
      </c>
      <c r="AA33" s="34">
        <f t="shared" si="2"/>
        <v>3150.9902040857146</v>
      </c>
      <c r="AB33" s="32">
        <v>0.78571428600000004</v>
      </c>
      <c r="AC33" s="30">
        <v>0.84782608695651995</v>
      </c>
      <c r="AD33" s="30">
        <v>0.90425531910000001</v>
      </c>
      <c r="AE33" s="30">
        <v>0.43891402714932126</v>
      </c>
      <c r="AF33" s="30">
        <v>0.62650602409638556</v>
      </c>
      <c r="AG33" s="30">
        <v>0.45900000000000002</v>
      </c>
      <c r="AH33" s="30">
        <v>0.41772151898734</v>
      </c>
      <c r="AI33" s="33">
        <f t="shared" si="3"/>
        <v>0.63999103746993791</v>
      </c>
      <c r="AJ33" s="32">
        <v>0.80972515899999997</v>
      </c>
      <c r="AK33" s="30">
        <v>0.84407484407484001</v>
      </c>
      <c r="AL33" s="30">
        <v>0.60372960369999995</v>
      </c>
      <c r="AM33" s="30">
        <v>0.38764044943820225</v>
      </c>
      <c r="AN33" s="30">
        <v>0.40625</v>
      </c>
      <c r="AO33" s="30">
        <v>0.67800000000000005</v>
      </c>
      <c r="AP33" s="30">
        <v>0.62735849056603998</v>
      </c>
      <c r="AQ33" s="29">
        <f t="shared" si="4"/>
        <v>0.62239693525415463</v>
      </c>
      <c r="AR33" s="31">
        <v>0.43902438999999999</v>
      </c>
      <c r="AS33" s="30">
        <v>0.71875</v>
      </c>
      <c r="AT33" s="30">
        <v>0.4615384615</v>
      </c>
      <c r="AU33" s="30">
        <v>0.19847328244274809</v>
      </c>
      <c r="AV33" s="30">
        <v>0.41538461538461541</v>
      </c>
      <c r="AW33" s="30">
        <v>0.436</v>
      </c>
      <c r="AX33" s="30">
        <v>0.42307692307692002</v>
      </c>
      <c r="AY33" s="29">
        <f t="shared" si="5"/>
        <v>0.4417496674863261</v>
      </c>
    </row>
    <row r="34" spans="1:51" ht="15.5">
      <c r="A34" s="38">
        <v>31600</v>
      </c>
      <c r="B34" s="37" t="s">
        <v>85</v>
      </c>
      <c r="C34" s="67" t="s">
        <v>85</v>
      </c>
      <c r="D34" s="32">
        <v>0.78934010200000004</v>
      </c>
      <c r="E34" s="30">
        <v>0.81605351169999996</v>
      </c>
      <c r="F34" s="30">
        <v>0.75328947369999999</v>
      </c>
      <c r="G34" s="30">
        <v>0.5617977528089888</v>
      </c>
      <c r="H34" s="30">
        <v>0.73469387755102045</v>
      </c>
      <c r="I34" s="30">
        <v>0.76900000000000002</v>
      </c>
      <c r="J34" s="30">
        <v>0.77777777777778001</v>
      </c>
      <c r="K34" s="33">
        <f t="shared" si="0"/>
        <v>0.74313607079111288</v>
      </c>
      <c r="L34" s="32">
        <v>0.72611464999999997</v>
      </c>
      <c r="M34" s="30">
        <v>0.75873015870000005</v>
      </c>
      <c r="N34" s="30">
        <v>0.76305220880000002</v>
      </c>
      <c r="O34" s="30">
        <v>0.54853801169590644</v>
      </c>
      <c r="P34" s="30">
        <v>0.74468085106382975</v>
      </c>
      <c r="Q34" s="30">
        <v>0.79800000000000004</v>
      </c>
      <c r="R34" s="30">
        <v>0.72392638036809998</v>
      </c>
      <c r="S34" s="29">
        <f t="shared" si="1"/>
        <v>0.72329175151826242</v>
      </c>
      <c r="T34" s="36">
        <v>4247.7714290000004</v>
      </c>
      <c r="U34" s="35">
        <v>5115.0285714000001</v>
      </c>
      <c r="V34" s="35">
        <v>4101.8571429000003</v>
      </c>
      <c r="W34" s="35">
        <v>3050.9</v>
      </c>
      <c r="X34" s="35">
        <v>4406.26</v>
      </c>
      <c r="Y34" s="35">
        <v>3837.42</v>
      </c>
      <c r="Z34" s="35">
        <v>3310.84</v>
      </c>
      <c r="AA34" s="34">
        <f t="shared" si="2"/>
        <v>4010.0110204714288</v>
      </c>
      <c r="AB34" s="32">
        <v>0.90604026900000001</v>
      </c>
      <c r="AC34" s="30">
        <v>0.91608391608392004</v>
      </c>
      <c r="AD34" s="30">
        <v>0.95049504949999997</v>
      </c>
      <c r="AE34" s="30">
        <v>0.64028776978417268</v>
      </c>
      <c r="AF34" s="30">
        <v>0.6116071428571429</v>
      </c>
      <c r="AG34" s="30">
        <v>0.56999999999999995</v>
      </c>
      <c r="AH34" s="30">
        <v>0.57264957264956995</v>
      </c>
      <c r="AI34" s="33">
        <f t="shared" si="3"/>
        <v>0.73816624569640077</v>
      </c>
      <c r="AJ34" s="32">
        <v>0.89369779800000004</v>
      </c>
      <c r="AK34" s="30">
        <v>0.82923401264933005</v>
      </c>
      <c r="AL34" s="30">
        <v>0.52315270940000003</v>
      </c>
      <c r="AM34" s="30">
        <v>0.22562674094707522</v>
      </c>
      <c r="AN34" s="30">
        <v>0.79878048780487809</v>
      </c>
      <c r="AO34" s="30">
        <v>0.68300000000000005</v>
      </c>
      <c r="AP34" s="30">
        <v>0.66249999999999998</v>
      </c>
      <c r="AQ34" s="29">
        <f t="shared" si="4"/>
        <v>0.65942739268589767</v>
      </c>
      <c r="AR34" s="31">
        <v>0.55617977500000004</v>
      </c>
      <c r="AS34" s="30">
        <v>0.59183673469999998</v>
      </c>
      <c r="AT34" s="30">
        <v>0.60563380280000001</v>
      </c>
      <c r="AU34" s="30">
        <v>0.26650943396226418</v>
      </c>
      <c r="AV34" s="30">
        <v>0.44117647058823528</v>
      </c>
      <c r="AW34" s="30">
        <v>0.51400000000000001</v>
      </c>
      <c r="AX34" s="30">
        <v>0.42499999999999999</v>
      </c>
      <c r="AY34" s="29">
        <f t="shared" si="5"/>
        <v>0.48576231672149994</v>
      </c>
    </row>
    <row r="35" spans="1:51" ht="15.5">
      <c r="A35" s="38">
        <v>20500</v>
      </c>
      <c r="B35" s="37" t="s">
        <v>89</v>
      </c>
      <c r="C35" s="67" t="s">
        <v>89</v>
      </c>
      <c r="D35" s="32">
        <v>0.77777777800000003</v>
      </c>
      <c r="E35" s="30">
        <v>0.69629629630000001</v>
      </c>
      <c r="F35" s="30">
        <v>0.76086956520000004</v>
      </c>
      <c r="G35" s="30">
        <v>0.53420195439739415</v>
      </c>
      <c r="H35" s="30">
        <v>0.743859649122807</v>
      </c>
      <c r="I35" s="30">
        <v>0.70599999999999996</v>
      </c>
      <c r="J35" s="30">
        <v>0.75369458128079003</v>
      </c>
      <c r="K35" s="33">
        <f t="shared" ref="K35:K66" si="6">AVERAGE(D35:J35)</f>
        <v>0.71038568918585587</v>
      </c>
      <c r="L35" s="32">
        <v>0.76415094299999997</v>
      </c>
      <c r="M35" s="30">
        <v>0.70535714289999996</v>
      </c>
      <c r="N35" s="30">
        <v>0.6538461538</v>
      </c>
      <c r="O35" s="30">
        <v>0.55026455026455023</v>
      </c>
      <c r="P35" s="30">
        <v>0.69811320754716977</v>
      </c>
      <c r="Q35" s="30">
        <v>0.76600000000000001</v>
      </c>
      <c r="R35" s="30">
        <v>0.72142857142856998</v>
      </c>
      <c r="S35" s="29">
        <f t="shared" ref="S35:S66" si="7">AVERAGE(L35:R35)</f>
        <v>0.69416579556289848</v>
      </c>
      <c r="T35" s="36">
        <v>4985</v>
      </c>
      <c r="U35" s="35">
        <v>5046.8571429000003</v>
      </c>
      <c r="V35" s="35">
        <v>4840.7142856999999</v>
      </c>
      <c r="W35" s="35">
        <v>2887.74</v>
      </c>
      <c r="X35" s="35">
        <v>4452.6000000000004</v>
      </c>
      <c r="Y35" s="35">
        <v>5403.64</v>
      </c>
      <c r="Z35" s="35">
        <v>4219.3999999999996</v>
      </c>
      <c r="AA35" s="34">
        <f t="shared" ref="AA35:AA66" si="8">AVERAGE(T35:Z35)</f>
        <v>4547.9930612285707</v>
      </c>
      <c r="AB35" s="32">
        <v>0.93478260899999999</v>
      </c>
      <c r="AC35" s="30">
        <v>0.90816326530612002</v>
      </c>
      <c r="AD35" s="30">
        <v>0.75555555559999998</v>
      </c>
      <c r="AE35" s="30">
        <v>0.66055045871559637</v>
      </c>
      <c r="AF35" s="30">
        <v>0.60248447204968947</v>
      </c>
      <c r="AG35" s="30">
        <v>0.56299999999999994</v>
      </c>
      <c r="AH35" s="30">
        <v>0.69369369369369005</v>
      </c>
      <c r="AI35" s="33">
        <f t="shared" ref="AI35:AI66" si="9">AVERAGE(AB35:AH35)</f>
        <v>0.73117572205215653</v>
      </c>
      <c r="AJ35" s="32">
        <v>0.852534562</v>
      </c>
      <c r="AK35" s="30">
        <v>0.84671532846715003</v>
      </c>
      <c r="AL35" s="30">
        <v>0.52805755399999998</v>
      </c>
      <c r="AM35" s="30">
        <v>0.38461538461538464</v>
      </c>
      <c r="AN35" s="30">
        <v>0.81</v>
      </c>
      <c r="AO35" s="30">
        <v>0.72899999999999998</v>
      </c>
      <c r="AP35" s="30">
        <v>0.73515981735159996</v>
      </c>
      <c r="AQ35" s="29">
        <f t="shared" ref="AQ35:AQ66" si="10">AVERAGE(AJ35:AP35)</f>
        <v>0.69801180663344786</v>
      </c>
      <c r="AR35" s="31">
        <v>0.50909090899999998</v>
      </c>
      <c r="AS35" s="30">
        <v>0.57575757579999998</v>
      </c>
      <c r="AT35" s="30">
        <v>0.5192307692</v>
      </c>
      <c r="AU35" s="30">
        <v>0.34123222748815168</v>
      </c>
      <c r="AV35" s="30">
        <v>0.47093023255813954</v>
      </c>
      <c r="AW35" s="30">
        <v>0.53300000000000003</v>
      </c>
      <c r="AX35" s="30">
        <v>0.48936170212766</v>
      </c>
      <c r="AY35" s="29">
        <f t="shared" ref="AY35:AY66" si="11">AVERAGE(AR35:AX35)</f>
        <v>0.4912290594534216</v>
      </c>
    </row>
    <row r="36" spans="1:51" ht="15.5">
      <c r="A36" s="38">
        <v>70200</v>
      </c>
      <c r="B36" s="37" t="s">
        <v>96</v>
      </c>
      <c r="C36" s="67" t="s">
        <v>96</v>
      </c>
      <c r="D36" s="32">
        <v>0.74866310199999997</v>
      </c>
      <c r="E36" s="30">
        <v>0.81767955800000003</v>
      </c>
      <c r="F36" s="30">
        <v>0.74054054049999996</v>
      </c>
      <c r="G36" s="30">
        <v>0.58154506437768239</v>
      </c>
      <c r="H36" s="30">
        <v>0.79802955665024633</v>
      </c>
      <c r="I36" s="30">
        <v>0.83799999999999997</v>
      </c>
      <c r="J36" s="30">
        <v>0.70114942528736002</v>
      </c>
      <c r="K36" s="33">
        <f t="shared" si="6"/>
        <v>0.74651532097361273</v>
      </c>
      <c r="L36" s="32">
        <v>0.78260869600000005</v>
      </c>
      <c r="M36" s="30">
        <v>0.71604938269999996</v>
      </c>
      <c r="N36" s="30">
        <v>0.71428571429999999</v>
      </c>
      <c r="O36" s="30">
        <v>0.58143322475570036</v>
      </c>
      <c r="P36" s="30">
        <v>0.71794871794871795</v>
      </c>
      <c r="Q36" s="30">
        <v>0.79800000000000004</v>
      </c>
      <c r="R36" s="30">
        <v>0.66141732283465005</v>
      </c>
      <c r="S36" s="29">
        <f t="shared" si="7"/>
        <v>0.71024900836272409</v>
      </c>
      <c r="T36" s="36">
        <v>4140</v>
      </c>
      <c r="U36" s="35">
        <v>4778.5714286000002</v>
      </c>
      <c r="V36" s="35">
        <v>4680</v>
      </c>
      <c r="W36" s="35">
        <v>3469.65</v>
      </c>
      <c r="X36" s="35">
        <v>3964.44</v>
      </c>
      <c r="Y36" s="35">
        <v>4573.79</v>
      </c>
      <c r="Z36" s="35">
        <v>4131.46</v>
      </c>
      <c r="AA36" s="34">
        <f t="shared" si="8"/>
        <v>4248.2730612285714</v>
      </c>
      <c r="AB36" s="32">
        <v>0.77049180299999998</v>
      </c>
      <c r="AC36" s="30">
        <v>0.79470198675496995</v>
      </c>
      <c r="AD36" s="30">
        <v>0.79012345679999996</v>
      </c>
      <c r="AE36" s="30">
        <v>0.55846774193548387</v>
      </c>
      <c r="AF36" s="30">
        <v>0.6785714285714286</v>
      </c>
      <c r="AG36" s="30">
        <v>0.54100000000000004</v>
      </c>
      <c r="AH36" s="30">
        <v>0.68115942028985998</v>
      </c>
      <c r="AI36" s="33">
        <f t="shared" si="9"/>
        <v>0.68778797676453463</v>
      </c>
      <c r="AJ36" s="32">
        <v>0.83739837399999995</v>
      </c>
      <c r="AK36" s="30">
        <v>0.80764904386951997</v>
      </c>
      <c r="AL36" s="30">
        <v>0.51461245239999998</v>
      </c>
      <c r="AM36" s="30">
        <v>0.48788927335640137</v>
      </c>
      <c r="AN36" s="30">
        <v>0.62121212121212122</v>
      </c>
      <c r="AO36" s="30">
        <v>0.55600000000000005</v>
      </c>
      <c r="AP36" s="30">
        <v>0.70040485829959997</v>
      </c>
      <c r="AQ36" s="29">
        <f t="shared" si="10"/>
        <v>0.64645230330537751</v>
      </c>
      <c r="AR36" s="31">
        <v>0.60550458699999998</v>
      </c>
      <c r="AS36" s="30">
        <v>0.63829787230000001</v>
      </c>
      <c r="AT36" s="30">
        <v>0.58333333330000003</v>
      </c>
      <c r="AU36" s="30">
        <v>0.32615384615384613</v>
      </c>
      <c r="AV36" s="30">
        <v>0.43428571428571427</v>
      </c>
      <c r="AW36" s="30">
        <v>0.49299999999999999</v>
      </c>
      <c r="AX36" s="30">
        <v>0.46315789473683999</v>
      </c>
      <c r="AY36" s="29">
        <f t="shared" si="11"/>
        <v>0.50624760682520009</v>
      </c>
    </row>
    <row r="37" spans="1:51" ht="15.5">
      <c r="A37" s="38">
        <v>10800</v>
      </c>
      <c r="B37" s="37" t="s">
        <v>173</v>
      </c>
      <c r="C37" s="67" t="s">
        <v>173</v>
      </c>
      <c r="D37" s="32">
        <v>0.85714285700000004</v>
      </c>
      <c r="E37" s="30">
        <v>0.70967741939999995</v>
      </c>
      <c r="F37" s="30">
        <v>0.79104477610000001</v>
      </c>
      <c r="G37" s="30">
        <v>0.53333333333333333</v>
      </c>
      <c r="H37" s="30">
        <v>0.73983739837398377</v>
      </c>
      <c r="I37" s="30">
        <v>0.753</v>
      </c>
      <c r="J37" s="30">
        <v>0.72727272727272996</v>
      </c>
      <c r="K37" s="33">
        <f t="shared" si="6"/>
        <v>0.73018693021143533</v>
      </c>
      <c r="L37" s="32">
        <v>0.8</v>
      </c>
      <c r="M37" s="30">
        <v>0.79661016949999996</v>
      </c>
      <c r="N37" s="30">
        <v>0.65573770490000005</v>
      </c>
      <c r="O37" s="30">
        <v>0.55172413793103448</v>
      </c>
      <c r="P37" s="30">
        <v>0.77272727272727271</v>
      </c>
      <c r="Q37" s="30">
        <v>0.79200000000000004</v>
      </c>
      <c r="R37" s="30">
        <v>0.72477064220182996</v>
      </c>
      <c r="S37" s="29">
        <f t="shared" si="7"/>
        <v>0.72765284675144815</v>
      </c>
      <c r="T37" s="36">
        <v>3937.5714290000001</v>
      </c>
      <c r="U37" s="35">
        <v>4600</v>
      </c>
      <c r="V37" s="35">
        <v>5070</v>
      </c>
      <c r="W37" s="35">
        <v>3085.8</v>
      </c>
      <c r="X37" s="35">
        <v>4555</v>
      </c>
      <c r="Y37" s="35">
        <v>4138.32</v>
      </c>
      <c r="Z37" s="35">
        <v>4543.28</v>
      </c>
      <c r="AA37" s="34">
        <f t="shared" si="8"/>
        <v>4275.710204142857</v>
      </c>
      <c r="AB37" s="32">
        <v>0.87755101999999996</v>
      </c>
      <c r="AC37" s="30">
        <v>0.72549019607843002</v>
      </c>
      <c r="AD37" s="30">
        <v>0.84313725490000002</v>
      </c>
      <c r="AE37" s="30">
        <v>0.50847457627118642</v>
      </c>
      <c r="AF37" s="30">
        <v>0.5444444444444444</v>
      </c>
      <c r="AG37" s="30">
        <v>0.45200000000000001</v>
      </c>
      <c r="AH37" s="30">
        <v>0.31067961165049002</v>
      </c>
      <c r="AI37" s="33">
        <f t="shared" si="9"/>
        <v>0.60882530047779304</v>
      </c>
      <c r="AJ37" s="32">
        <v>0.86196318999999999</v>
      </c>
      <c r="AK37" s="30">
        <v>0.84131736526945999</v>
      </c>
      <c r="AL37" s="30">
        <v>0.55045871560000004</v>
      </c>
      <c r="AM37" s="30">
        <v>0.45985401459854014</v>
      </c>
      <c r="AN37" s="30">
        <v>0.54098360655737709</v>
      </c>
      <c r="AO37" s="30">
        <v>0.63300000000000001</v>
      </c>
      <c r="AP37" s="30">
        <v>0.71929824561403999</v>
      </c>
      <c r="AQ37" s="29">
        <f t="shared" si="10"/>
        <v>0.65812501966277381</v>
      </c>
      <c r="AR37" s="31">
        <v>0.75</v>
      </c>
      <c r="AS37" s="30">
        <v>0.63414634150000004</v>
      </c>
      <c r="AT37" s="30">
        <v>0.54545454550000005</v>
      </c>
      <c r="AU37" s="30">
        <v>0.25438596491228072</v>
      </c>
      <c r="AV37" s="30">
        <v>0.51249999999999996</v>
      </c>
      <c r="AW37" s="30">
        <v>0.60399999999999998</v>
      </c>
      <c r="AX37" s="30">
        <v>0.49333333333333002</v>
      </c>
      <c r="AY37" s="29">
        <f t="shared" si="11"/>
        <v>0.54197431217794445</v>
      </c>
    </row>
    <row r="38" spans="1:51" ht="15.5">
      <c r="A38" s="38">
        <v>40300</v>
      </c>
      <c r="B38" s="37" t="s">
        <v>39</v>
      </c>
      <c r="C38" s="67" t="s">
        <v>39</v>
      </c>
      <c r="D38" s="32">
        <v>0.777070064</v>
      </c>
      <c r="E38" s="30">
        <v>0.74436090229999996</v>
      </c>
      <c r="F38" s="30">
        <v>0.70689655169999999</v>
      </c>
      <c r="G38" s="30">
        <v>0.60451977401129942</v>
      </c>
      <c r="H38" s="30">
        <v>0.8380281690140845</v>
      </c>
      <c r="I38" s="30">
        <v>0.68200000000000005</v>
      </c>
      <c r="J38" s="30">
        <v>0.74074074074074003</v>
      </c>
      <c r="K38" s="33">
        <f t="shared" si="6"/>
        <v>0.72765945739516069</v>
      </c>
      <c r="L38" s="32">
        <v>0.70344827600000004</v>
      </c>
      <c r="M38" s="30">
        <v>0.67796610170000005</v>
      </c>
      <c r="N38" s="30">
        <v>0.69607843140000003</v>
      </c>
      <c r="O38" s="30">
        <v>0.54873646209386284</v>
      </c>
      <c r="P38" s="30">
        <v>0.6767676767676768</v>
      </c>
      <c r="Q38" s="30">
        <v>0.747</v>
      </c>
      <c r="R38" s="30">
        <v>0.68539325842696996</v>
      </c>
      <c r="S38" s="29">
        <f t="shared" si="7"/>
        <v>0.67648431519835861</v>
      </c>
      <c r="T38" s="36">
        <v>3740.1428569999998</v>
      </c>
      <c r="U38" s="35">
        <v>4680</v>
      </c>
      <c r="V38" s="35">
        <v>6227</v>
      </c>
      <c r="W38" s="35">
        <v>2344.06</v>
      </c>
      <c r="X38" s="35">
        <v>3774.24</v>
      </c>
      <c r="Y38" s="35">
        <v>3403.48</v>
      </c>
      <c r="Z38" s="35">
        <v>2099.4</v>
      </c>
      <c r="AA38" s="34">
        <f t="shared" si="8"/>
        <v>3752.6175510000003</v>
      </c>
      <c r="AB38" s="32">
        <v>0.83703703699999998</v>
      </c>
      <c r="AC38" s="30">
        <v>0.84070796460177</v>
      </c>
      <c r="AD38" s="30">
        <v>0.9259259259</v>
      </c>
      <c r="AE38" s="30">
        <v>0.6428571428571429</v>
      </c>
      <c r="AF38" s="30">
        <v>0.66666666666666663</v>
      </c>
      <c r="AG38" s="30">
        <v>0.51800000000000002</v>
      </c>
      <c r="AH38" s="30">
        <v>0.57142857142856995</v>
      </c>
      <c r="AI38" s="33">
        <f t="shared" si="9"/>
        <v>0.71466047263630716</v>
      </c>
      <c r="AJ38" s="32">
        <v>0.90566037700000002</v>
      </c>
      <c r="AK38" s="30">
        <v>0.76904176904177002</v>
      </c>
      <c r="AL38" s="30">
        <v>0.4872521246</v>
      </c>
      <c r="AM38" s="30">
        <v>0.31874999999999998</v>
      </c>
      <c r="AN38" s="30">
        <v>0.640625</v>
      </c>
      <c r="AO38" s="30">
        <v>0.54100000000000004</v>
      </c>
      <c r="AP38" s="30">
        <v>0.53361344537815003</v>
      </c>
      <c r="AQ38" s="29">
        <f t="shared" si="10"/>
        <v>0.59942038800284581</v>
      </c>
      <c r="AR38" s="31">
        <v>0.67073170699999995</v>
      </c>
      <c r="AS38" s="30">
        <v>0.69014084509999996</v>
      </c>
      <c r="AT38" s="30">
        <v>0.48979591839999997</v>
      </c>
      <c r="AU38" s="30">
        <v>0.30128205128205127</v>
      </c>
      <c r="AV38" s="30">
        <v>0.51428571428571423</v>
      </c>
      <c r="AW38" s="30">
        <v>0.33800000000000002</v>
      </c>
      <c r="AX38" s="30">
        <v>0.35483870967741998</v>
      </c>
      <c r="AY38" s="29">
        <f t="shared" si="11"/>
        <v>0.47986784939216937</v>
      </c>
    </row>
    <row r="39" spans="1:51" ht="15.5">
      <c r="A39" s="38">
        <v>30400</v>
      </c>
      <c r="B39" s="37" t="s">
        <v>30</v>
      </c>
      <c r="C39" s="67" t="s">
        <v>30</v>
      </c>
      <c r="D39" s="32">
        <v>0.94117647100000001</v>
      </c>
      <c r="E39" s="30">
        <v>0.82926829270000002</v>
      </c>
      <c r="F39" s="30">
        <v>0.7692307692</v>
      </c>
      <c r="G39" s="30">
        <v>0.56896551724137934</v>
      </c>
      <c r="H39" s="30">
        <v>0.92592592592592593</v>
      </c>
      <c r="I39" s="30">
        <v>0.57099999999999995</v>
      </c>
      <c r="J39" s="30">
        <v>0.75</v>
      </c>
      <c r="K39" s="33">
        <f t="shared" si="6"/>
        <v>0.76508099658104356</v>
      </c>
      <c r="L39" s="32">
        <v>0.86363636399999999</v>
      </c>
      <c r="M39" s="30">
        <v>0.8</v>
      </c>
      <c r="N39" s="30">
        <v>0.75</v>
      </c>
      <c r="O39" s="30">
        <v>0.52631578947368418</v>
      </c>
      <c r="P39" s="30">
        <v>0.72</v>
      </c>
      <c r="Q39" s="30">
        <v>0.78800000000000003</v>
      </c>
      <c r="R39" s="30">
        <v>0.7</v>
      </c>
      <c r="S39" s="29">
        <f t="shared" si="7"/>
        <v>0.73542173621052631</v>
      </c>
      <c r="T39" s="36">
        <v>5676.4285710000004</v>
      </c>
      <c r="U39" s="35">
        <v>4821.4285713999998</v>
      </c>
      <c r="V39" s="35">
        <v>5551.5428571000002</v>
      </c>
      <c r="W39" s="35">
        <v>4343.97</v>
      </c>
      <c r="X39" s="35">
        <v>5443.4</v>
      </c>
      <c r="Y39" s="35">
        <v>3457.17</v>
      </c>
      <c r="Z39" s="35">
        <v>4223.93</v>
      </c>
      <c r="AA39" s="34">
        <f t="shared" si="8"/>
        <v>4788.267142785714</v>
      </c>
      <c r="AB39" s="32">
        <v>0.94736842099999996</v>
      </c>
      <c r="AC39" s="30">
        <v>0.89189189189189</v>
      </c>
      <c r="AD39" s="30">
        <v>0.96</v>
      </c>
      <c r="AE39" s="40">
        <v>0.37037037037037035</v>
      </c>
      <c r="AF39" s="30">
        <v>0.52380952380952384</v>
      </c>
      <c r="AG39" s="30">
        <v>0.41899999999999998</v>
      </c>
      <c r="AH39" s="30">
        <v>0.375</v>
      </c>
      <c r="AI39" s="33">
        <f t="shared" si="9"/>
        <v>0.64106288672454059</v>
      </c>
      <c r="AJ39" s="32">
        <v>0.87671232899999996</v>
      </c>
      <c r="AK39" s="30">
        <v>0.71631205673759002</v>
      </c>
      <c r="AL39" s="30">
        <v>0.46846846850000001</v>
      </c>
      <c r="AM39" s="30">
        <v>0.37037037037037035</v>
      </c>
      <c r="AN39" s="30">
        <v>0.4</v>
      </c>
      <c r="AO39" s="30">
        <v>0.81299999999999994</v>
      </c>
      <c r="AP39" s="30">
        <v>0.81451612903226001</v>
      </c>
      <c r="AQ39" s="29">
        <f t="shared" si="10"/>
        <v>0.63705419337717439</v>
      </c>
      <c r="AR39" s="31">
        <v>0.6875</v>
      </c>
      <c r="AS39" s="30">
        <v>0.58620689660000003</v>
      </c>
      <c r="AT39" s="30">
        <v>0.66666666669999997</v>
      </c>
      <c r="AU39" s="30">
        <v>0.24399999999999999</v>
      </c>
      <c r="AV39" s="30">
        <v>0.38095238095238093</v>
      </c>
      <c r="AW39" s="30">
        <v>0.63</v>
      </c>
      <c r="AX39" s="39" t="s">
        <v>411</v>
      </c>
      <c r="AY39" s="29">
        <f t="shared" si="11"/>
        <v>0.53255432404206349</v>
      </c>
    </row>
    <row r="40" spans="1:51" ht="15.5">
      <c r="A40" s="38">
        <v>70600</v>
      </c>
      <c r="B40" s="37" t="s">
        <v>132</v>
      </c>
      <c r="C40" s="67" t="s">
        <v>132</v>
      </c>
      <c r="D40" s="32">
        <v>0.87878787899999999</v>
      </c>
      <c r="E40" s="30">
        <v>0.8316831683</v>
      </c>
      <c r="F40" s="30">
        <v>0.7704918033</v>
      </c>
      <c r="G40" s="30">
        <v>0.73786407766990292</v>
      </c>
      <c r="H40" s="30">
        <v>0.85263157894736841</v>
      </c>
      <c r="I40" s="30">
        <v>0.79800000000000004</v>
      </c>
      <c r="J40" s="30">
        <v>0.79856115107914005</v>
      </c>
      <c r="K40" s="33">
        <f t="shared" si="6"/>
        <v>0.80971709404234449</v>
      </c>
      <c r="L40" s="32">
        <v>0.72413793100000001</v>
      </c>
      <c r="M40" s="30">
        <v>0.75641025640000004</v>
      </c>
      <c r="N40" s="30">
        <v>0.58904109589999998</v>
      </c>
      <c r="O40" s="30">
        <v>0.74152542372881358</v>
      </c>
      <c r="P40" s="30">
        <v>0.78703703703703709</v>
      </c>
      <c r="Q40" s="30">
        <v>0.75</v>
      </c>
      <c r="R40" s="30">
        <v>0.82653061224489999</v>
      </c>
      <c r="S40" s="29">
        <f t="shared" si="7"/>
        <v>0.73924033661582145</v>
      </c>
      <c r="T40" s="36">
        <v>4185.2314290000004</v>
      </c>
      <c r="U40" s="35">
        <v>3672.2857143000001</v>
      </c>
      <c r="V40" s="35">
        <v>4118.5714286000002</v>
      </c>
      <c r="W40" s="35">
        <v>3086.92</v>
      </c>
      <c r="X40" s="35">
        <v>3985.37</v>
      </c>
      <c r="Y40" s="35">
        <v>3743.14</v>
      </c>
      <c r="Z40" s="35">
        <v>4090.15</v>
      </c>
      <c r="AA40" s="34">
        <f t="shared" si="8"/>
        <v>3840.2383674142861</v>
      </c>
      <c r="AB40" s="32">
        <v>0.87804878099999994</v>
      </c>
      <c r="AC40" s="30">
        <v>0.88732394366196998</v>
      </c>
      <c r="AD40" s="30">
        <v>0.86956521740000003</v>
      </c>
      <c r="AE40" s="30">
        <v>0.54867256637168138</v>
      </c>
      <c r="AF40" s="30">
        <v>0.63736263736263732</v>
      </c>
      <c r="AG40" s="30">
        <v>0.44400000000000001</v>
      </c>
      <c r="AH40" s="30">
        <v>0.47422680412370999</v>
      </c>
      <c r="AI40" s="33">
        <f t="shared" si="9"/>
        <v>0.67702856427428559</v>
      </c>
      <c r="AJ40" s="32">
        <v>0.92676767699999996</v>
      </c>
      <c r="AK40" s="30">
        <v>0.83701657458564005</v>
      </c>
      <c r="AL40" s="30">
        <v>0.55585831060000002</v>
      </c>
      <c r="AM40" s="30">
        <v>0.45806451612903226</v>
      </c>
      <c r="AN40" s="30">
        <v>0.72131147540983609</v>
      </c>
      <c r="AO40" s="30">
        <v>0.70599999999999996</v>
      </c>
      <c r="AP40" s="30">
        <v>0.59701492537312995</v>
      </c>
      <c r="AQ40" s="29">
        <f t="shared" si="10"/>
        <v>0.68600478272823406</v>
      </c>
      <c r="AR40" s="31">
        <v>0.60869565199999998</v>
      </c>
      <c r="AS40" s="30">
        <v>0.49122807019999998</v>
      </c>
      <c r="AT40" s="30">
        <v>0.53125</v>
      </c>
      <c r="AU40" s="30">
        <v>0.35227272727272729</v>
      </c>
      <c r="AV40" s="30">
        <v>0.37349397590361444</v>
      </c>
      <c r="AW40" s="30">
        <v>0.40200000000000002</v>
      </c>
      <c r="AX40" s="30">
        <v>0.44444444444443998</v>
      </c>
      <c r="AY40" s="29">
        <f t="shared" si="11"/>
        <v>0.45762640997439746</v>
      </c>
    </row>
    <row r="41" spans="1:51" ht="15.5">
      <c r="A41" s="38">
        <v>51100</v>
      </c>
      <c r="B41" s="37" t="s">
        <v>121</v>
      </c>
      <c r="C41" s="67" t="s">
        <v>121</v>
      </c>
      <c r="D41" s="32">
        <v>0.75961538500000003</v>
      </c>
      <c r="E41" s="30">
        <v>0.72727272730000003</v>
      </c>
      <c r="F41" s="30">
        <v>0.72</v>
      </c>
      <c r="G41" s="30">
        <v>0.4</v>
      </c>
      <c r="H41" s="30">
        <v>0.71568627450980393</v>
      </c>
      <c r="I41" s="30">
        <v>0.71099999999999997</v>
      </c>
      <c r="J41" s="30">
        <v>0.73529411764705999</v>
      </c>
      <c r="K41" s="33">
        <f t="shared" si="6"/>
        <v>0.68126692920812337</v>
      </c>
      <c r="L41" s="32">
        <v>0.62162162200000004</v>
      </c>
      <c r="M41" s="30">
        <v>0.59090909089999999</v>
      </c>
      <c r="N41" s="30">
        <v>0.67948717950000004</v>
      </c>
      <c r="O41" s="30">
        <v>0.5331125827814569</v>
      </c>
      <c r="P41" s="30">
        <v>0.6495726495726496</v>
      </c>
      <c r="Q41" s="30">
        <v>0.76400000000000001</v>
      </c>
      <c r="R41" s="30">
        <v>0.66292134831461003</v>
      </c>
      <c r="S41" s="29">
        <f t="shared" si="7"/>
        <v>0.64308921043838807</v>
      </c>
      <c r="T41" s="36">
        <v>2796.4285709999999</v>
      </c>
      <c r="U41" s="35">
        <v>4999.6428570999997</v>
      </c>
      <c r="V41" s="35">
        <v>3246.7142856999999</v>
      </c>
      <c r="W41" s="35">
        <v>1235.06</v>
      </c>
      <c r="X41" s="35">
        <v>2621.61</v>
      </c>
      <c r="Y41" s="35">
        <v>3854.75</v>
      </c>
      <c r="Z41" s="35">
        <v>3112.49</v>
      </c>
      <c r="AA41" s="34">
        <f t="shared" si="8"/>
        <v>3123.8136734</v>
      </c>
      <c r="AB41" s="32">
        <v>0.81538461500000003</v>
      </c>
      <c r="AC41" s="30">
        <v>0.73417721518987</v>
      </c>
      <c r="AD41" s="30">
        <v>0.76666666670000005</v>
      </c>
      <c r="AE41" s="30">
        <v>0.36888888888888888</v>
      </c>
      <c r="AF41" s="30">
        <v>0.53846153846153844</v>
      </c>
      <c r="AG41" s="30">
        <v>0.34599999999999997</v>
      </c>
      <c r="AH41" s="30">
        <v>0.3972602739726</v>
      </c>
      <c r="AI41" s="33">
        <f t="shared" si="9"/>
        <v>0.56669131403041384</v>
      </c>
      <c r="AJ41" s="32">
        <v>0.81456953600000004</v>
      </c>
      <c r="AK41" s="30">
        <v>0.76401869158878999</v>
      </c>
      <c r="AL41" s="30">
        <v>0.4640522876</v>
      </c>
      <c r="AM41" s="30">
        <v>0.34302325581395349</v>
      </c>
      <c r="AN41" s="30">
        <v>0.42727272727272725</v>
      </c>
      <c r="AO41" s="30">
        <v>0.66800000000000004</v>
      </c>
      <c r="AP41" s="30">
        <v>0.64759036144577997</v>
      </c>
      <c r="AQ41" s="29">
        <f t="shared" si="10"/>
        <v>0.58978955138875011</v>
      </c>
      <c r="AR41" s="31">
        <v>0.64864864899999997</v>
      </c>
      <c r="AS41" s="30">
        <v>0.46938775510000003</v>
      </c>
      <c r="AT41" s="30">
        <v>0.52631578950000002</v>
      </c>
      <c r="AU41" s="30">
        <v>0.22900763358778625</v>
      </c>
      <c r="AV41" s="30">
        <v>0.26923076923076922</v>
      </c>
      <c r="AW41" s="30">
        <v>0.36399999999999999</v>
      </c>
      <c r="AX41" s="30">
        <v>0.26865671641791</v>
      </c>
      <c r="AY41" s="29">
        <f t="shared" si="11"/>
        <v>0.39646390183378077</v>
      </c>
    </row>
    <row r="42" spans="1:51" ht="15.5">
      <c r="A42" s="38">
        <v>100500</v>
      </c>
      <c r="B42" s="37" t="s">
        <v>118</v>
      </c>
      <c r="C42" s="67" t="s">
        <v>118</v>
      </c>
      <c r="D42" s="32">
        <v>0.86046511599999997</v>
      </c>
      <c r="E42" s="30">
        <v>0.63888888889999995</v>
      </c>
      <c r="F42" s="30">
        <v>0.75</v>
      </c>
      <c r="G42" s="30">
        <v>0.6</v>
      </c>
      <c r="H42" s="30">
        <v>0.75</v>
      </c>
      <c r="I42" s="30">
        <v>0.76100000000000001</v>
      </c>
      <c r="J42" s="30">
        <v>0.72340425531914998</v>
      </c>
      <c r="K42" s="33">
        <f t="shared" si="6"/>
        <v>0.72625118003130706</v>
      </c>
      <c r="L42" s="32">
        <v>0.66666666699999999</v>
      </c>
      <c r="M42" s="30">
        <v>0.81081081079999995</v>
      </c>
      <c r="N42" s="30">
        <v>0.82758620689999995</v>
      </c>
      <c r="O42" s="30">
        <v>0.5161290322580645</v>
      </c>
      <c r="P42" s="30">
        <v>0.64</v>
      </c>
      <c r="Q42" s="30">
        <v>0.81799999999999995</v>
      </c>
      <c r="R42" s="30">
        <v>0.85714285714285998</v>
      </c>
      <c r="S42" s="29">
        <f t="shared" si="7"/>
        <v>0.73376222487156073</v>
      </c>
      <c r="T42" s="36">
        <v>5465.16</v>
      </c>
      <c r="U42" s="35">
        <v>5864.7857143000001</v>
      </c>
      <c r="V42" s="35">
        <v>6873.4</v>
      </c>
      <c r="W42" s="35">
        <v>5781.4</v>
      </c>
      <c r="X42" s="35">
        <v>4044.11</v>
      </c>
      <c r="Y42" s="35">
        <v>6446.52</v>
      </c>
      <c r="Z42" s="35">
        <v>3820.16</v>
      </c>
      <c r="AA42" s="34">
        <f t="shared" si="8"/>
        <v>5470.7908163285711</v>
      </c>
      <c r="AB42" s="32">
        <v>0.77419354799999995</v>
      </c>
      <c r="AC42" s="30">
        <v>0.86111111111111005</v>
      </c>
      <c r="AD42" s="30">
        <v>0.68181818179999998</v>
      </c>
      <c r="AE42" s="30">
        <v>0.49382716049382713</v>
      </c>
      <c r="AF42" s="30">
        <v>0.33333333333333331</v>
      </c>
      <c r="AG42" s="30">
        <v>0.32500000000000001</v>
      </c>
      <c r="AH42" s="30">
        <v>0.51515151515152002</v>
      </c>
      <c r="AI42" s="33">
        <f t="shared" si="9"/>
        <v>0.56920497855568442</v>
      </c>
      <c r="AJ42" s="32">
        <v>0.83233532899999996</v>
      </c>
      <c r="AK42" s="30">
        <v>0.77840909090909005</v>
      </c>
      <c r="AL42" s="30">
        <v>0.58741258740000002</v>
      </c>
      <c r="AM42" s="30">
        <v>0.28947368421052633</v>
      </c>
      <c r="AN42" s="30">
        <v>0.5714285714285714</v>
      </c>
      <c r="AO42" s="30">
        <v>0.69699999999999995</v>
      </c>
      <c r="AP42" s="30">
        <v>0.73770491803279004</v>
      </c>
      <c r="AQ42" s="29">
        <f t="shared" si="10"/>
        <v>0.6419663115687112</v>
      </c>
      <c r="AR42" s="31">
        <v>0.47058823500000002</v>
      </c>
      <c r="AS42" s="30">
        <v>0.56521739130000004</v>
      </c>
      <c r="AT42" s="30">
        <v>0.5</v>
      </c>
      <c r="AU42" s="30">
        <v>0.2982456140350877</v>
      </c>
      <c r="AV42" s="30">
        <v>0.35294117647058826</v>
      </c>
      <c r="AW42" s="30">
        <v>0.28599999999999998</v>
      </c>
      <c r="AX42" s="30">
        <v>0.5625</v>
      </c>
      <c r="AY42" s="29">
        <f t="shared" si="11"/>
        <v>0.43364177382938235</v>
      </c>
    </row>
    <row r="43" spans="1:51" ht="15.5">
      <c r="A43" s="38">
        <v>91000</v>
      </c>
      <c r="B43" s="37" t="s">
        <v>177</v>
      </c>
      <c r="C43" s="67" t="s">
        <v>177</v>
      </c>
      <c r="D43" s="32">
        <v>0.86301369900000002</v>
      </c>
      <c r="E43" s="30">
        <v>0.75892857140000003</v>
      </c>
      <c r="F43" s="30">
        <v>0.78160919539999996</v>
      </c>
      <c r="G43" s="30">
        <v>0.55092592592592593</v>
      </c>
      <c r="H43" s="30">
        <v>0.67204301075268813</v>
      </c>
      <c r="I43" s="30">
        <v>0.79300000000000004</v>
      </c>
      <c r="J43" s="30">
        <v>0.72649572649573002</v>
      </c>
      <c r="K43" s="33">
        <f t="shared" si="6"/>
        <v>0.7351451612820491</v>
      </c>
      <c r="L43" s="32">
        <v>0.74647887300000004</v>
      </c>
      <c r="M43" s="30">
        <v>0.70212765960000001</v>
      </c>
      <c r="N43" s="30">
        <v>0.58947368420000001</v>
      </c>
      <c r="O43" s="30">
        <v>0.5864661654135338</v>
      </c>
      <c r="P43" s="30">
        <v>0.66666666666666663</v>
      </c>
      <c r="Q43" s="30">
        <v>0.72199999999999998</v>
      </c>
      <c r="R43" s="30">
        <v>0.76923076923077005</v>
      </c>
      <c r="S43" s="29">
        <f t="shared" si="7"/>
        <v>0.6832062597301386</v>
      </c>
      <c r="T43" s="36">
        <v>5520</v>
      </c>
      <c r="U43" s="35">
        <v>5520</v>
      </c>
      <c r="V43" s="35">
        <v>5118.2142856999999</v>
      </c>
      <c r="W43" s="35">
        <v>4257.32</v>
      </c>
      <c r="X43" s="35">
        <v>5436.48</v>
      </c>
      <c r="Y43" s="35">
        <v>5057.29</v>
      </c>
      <c r="Z43" s="35">
        <v>5247.45</v>
      </c>
      <c r="AA43" s="34">
        <f t="shared" si="8"/>
        <v>5165.2506122428576</v>
      </c>
      <c r="AB43" s="32">
        <v>0.95384615399999995</v>
      </c>
      <c r="AC43" s="30">
        <v>0.93023255813953998</v>
      </c>
      <c r="AD43" s="30">
        <v>0.88157894739999998</v>
      </c>
      <c r="AE43" s="30">
        <v>0.6333333333333333</v>
      </c>
      <c r="AF43" s="30">
        <v>0.65714285714285714</v>
      </c>
      <c r="AG43" s="30">
        <v>0.35399999999999998</v>
      </c>
      <c r="AH43" s="30">
        <v>0.57894736842104999</v>
      </c>
      <c r="AI43" s="33">
        <f t="shared" si="9"/>
        <v>0.71272588834811146</v>
      </c>
      <c r="AJ43" s="32">
        <v>0.92307692299999999</v>
      </c>
      <c r="AK43" s="30">
        <v>0.82435129740518998</v>
      </c>
      <c r="AL43" s="30">
        <v>0.508583691</v>
      </c>
      <c r="AM43" s="30">
        <v>0.31277533039647576</v>
      </c>
      <c r="AN43" s="30">
        <v>0.64864864864864868</v>
      </c>
      <c r="AO43" s="30">
        <v>0.77</v>
      </c>
      <c r="AP43" s="30">
        <v>0.73333333333332995</v>
      </c>
      <c r="AQ43" s="29">
        <f t="shared" si="10"/>
        <v>0.67439560339766358</v>
      </c>
      <c r="AR43" s="31">
        <v>0.696969697</v>
      </c>
      <c r="AS43" s="30">
        <v>0.61224489800000004</v>
      </c>
      <c r="AT43" s="30">
        <v>0.60465116279999997</v>
      </c>
      <c r="AU43" s="30">
        <v>0.35570469798657717</v>
      </c>
      <c r="AV43" s="30">
        <v>0.56470588235294117</v>
      </c>
      <c r="AW43" s="30">
        <v>0.60199999999999998</v>
      </c>
      <c r="AX43" s="30">
        <v>0.59154929577464999</v>
      </c>
      <c r="AY43" s="29">
        <f t="shared" si="11"/>
        <v>0.57540366198773829</v>
      </c>
    </row>
    <row r="44" spans="1:51" ht="15.5">
      <c r="A44" s="38">
        <v>31700</v>
      </c>
      <c r="B44" s="37" t="s">
        <v>95</v>
      </c>
      <c r="C44" s="67" t="s">
        <v>95</v>
      </c>
      <c r="D44" s="32">
        <v>0.82926829300000005</v>
      </c>
      <c r="E44" s="30">
        <v>0.88235294119999996</v>
      </c>
      <c r="F44" s="30">
        <v>0.75</v>
      </c>
      <c r="G44" s="30">
        <v>0.39655172413793105</v>
      </c>
      <c r="H44" s="30">
        <v>0.83606557377049184</v>
      </c>
      <c r="I44" s="30">
        <v>0.73499999999999999</v>
      </c>
      <c r="J44" s="30">
        <v>0.66666666666666996</v>
      </c>
      <c r="K44" s="33">
        <f t="shared" si="6"/>
        <v>0.72798645696787034</v>
      </c>
      <c r="L44" s="32">
        <v>0.66666666699999999</v>
      </c>
      <c r="M44" s="30">
        <v>0.83333333330000003</v>
      </c>
      <c r="N44" s="30">
        <v>0.81081081079999995</v>
      </c>
      <c r="O44" s="30">
        <v>0.52475247524752477</v>
      </c>
      <c r="P44" s="30">
        <v>0.65384615384615385</v>
      </c>
      <c r="Q44" s="30">
        <v>0.85199999999999998</v>
      </c>
      <c r="R44" s="30">
        <v>0.65789473684210997</v>
      </c>
      <c r="S44" s="29">
        <f t="shared" si="7"/>
        <v>0.71418631100511265</v>
      </c>
      <c r="T44" s="36">
        <v>3142.8571430000002</v>
      </c>
      <c r="U44" s="35">
        <v>3800</v>
      </c>
      <c r="V44" s="35">
        <v>4020</v>
      </c>
      <c r="W44" s="35">
        <v>1935</v>
      </c>
      <c r="X44" s="35">
        <v>5012</v>
      </c>
      <c r="Y44" s="35">
        <v>2766.69</v>
      </c>
      <c r="Z44" s="35">
        <v>1853.14</v>
      </c>
      <c r="AA44" s="34">
        <f t="shared" si="8"/>
        <v>3218.5267347142858</v>
      </c>
      <c r="AB44" s="32">
        <v>0.84375</v>
      </c>
      <c r="AC44" s="30">
        <v>0.93103448275862</v>
      </c>
      <c r="AD44" s="30">
        <v>0.875</v>
      </c>
      <c r="AE44" s="30">
        <v>0.55555555555555558</v>
      </c>
      <c r="AF44" s="30">
        <v>0.5714285714285714</v>
      </c>
      <c r="AG44" s="30">
        <v>0.5</v>
      </c>
      <c r="AH44" s="30">
        <v>0.44444444444443998</v>
      </c>
      <c r="AI44" s="33">
        <f t="shared" si="9"/>
        <v>0.67445900774102674</v>
      </c>
      <c r="AJ44" s="32">
        <v>0.87969924799999999</v>
      </c>
      <c r="AK44" s="30">
        <v>0.74342105263157998</v>
      </c>
      <c r="AL44" s="30">
        <v>0.48091603049999998</v>
      </c>
      <c r="AM44" s="30">
        <v>0.69863013698630139</v>
      </c>
      <c r="AN44" s="30">
        <v>0.6</v>
      </c>
      <c r="AO44" s="30">
        <v>0.69199999999999995</v>
      </c>
      <c r="AP44" s="30">
        <v>0.75590551181101995</v>
      </c>
      <c r="AQ44" s="29">
        <f t="shared" si="10"/>
        <v>0.69293885427555735</v>
      </c>
      <c r="AR44" s="31">
        <v>0.55555555599999995</v>
      </c>
      <c r="AS44" s="30">
        <v>0.75</v>
      </c>
      <c r="AT44" s="30">
        <v>0.5</v>
      </c>
      <c r="AU44" s="30">
        <v>0.2</v>
      </c>
      <c r="AV44" s="30">
        <v>0.29411764705882354</v>
      </c>
      <c r="AW44" s="30">
        <v>0.54</v>
      </c>
      <c r="AX44" s="30">
        <v>0.57692307692307998</v>
      </c>
      <c r="AY44" s="29">
        <f t="shared" si="11"/>
        <v>0.48808518285455765</v>
      </c>
    </row>
    <row r="45" spans="1:51" ht="15.5">
      <c r="A45" s="38">
        <v>42400</v>
      </c>
      <c r="B45" s="37" t="s">
        <v>63</v>
      </c>
      <c r="C45" s="67" t="s">
        <v>63</v>
      </c>
      <c r="D45" s="32">
        <v>0.77678571399999996</v>
      </c>
      <c r="E45" s="30">
        <v>0.78888888889999997</v>
      </c>
      <c r="F45" s="30">
        <v>0.68604651159999996</v>
      </c>
      <c r="G45" s="30">
        <v>0.28389830508474578</v>
      </c>
      <c r="H45" s="30">
        <v>0.38016528925619836</v>
      </c>
      <c r="I45" s="30">
        <v>0.41</v>
      </c>
      <c r="J45" s="30">
        <v>0.5</v>
      </c>
      <c r="K45" s="33">
        <f t="shared" si="6"/>
        <v>0.54654067269156348</v>
      </c>
      <c r="L45" s="32">
        <v>0.68965517200000004</v>
      </c>
      <c r="M45" s="30">
        <v>0.65168539329999997</v>
      </c>
      <c r="N45" s="30">
        <v>0.71250000000000002</v>
      </c>
      <c r="O45" s="30">
        <v>0.27181208053691275</v>
      </c>
      <c r="P45" s="30">
        <v>0.3007518796992481</v>
      </c>
      <c r="Q45" s="30">
        <v>0.48199999999999998</v>
      </c>
      <c r="R45" s="30">
        <v>0.4</v>
      </c>
      <c r="S45" s="29">
        <f t="shared" si="7"/>
        <v>0.50120064650516583</v>
      </c>
      <c r="T45" s="36">
        <v>2659.7142859999999</v>
      </c>
      <c r="U45" s="35">
        <v>3745.7142856999999</v>
      </c>
      <c r="V45" s="35">
        <v>3484.1428571000001</v>
      </c>
      <c r="W45" s="35">
        <v>3329.83</v>
      </c>
      <c r="X45" s="35">
        <v>4279.3599999999997</v>
      </c>
      <c r="Y45" s="35">
        <v>3863.57</v>
      </c>
      <c r="Z45" s="35">
        <v>4615.71</v>
      </c>
      <c r="AA45" s="34">
        <f t="shared" si="8"/>
        <v>3711.148775542857</v>
      </c>
      <c r="AB45" s="32">
        <v>0.97222222199999997</v>
      </c>
      <c r="AC45" s="30">
        <v>0.98611111111111005</v>
      </c>
      <c r="AD45" s="30">
        <v>0.93877551020000005</v>
      </c>
      <c r="AE45" s="30">
        <v>0.57641921397379914</v>
      </c>
      <c r="AF45" s="30">
        <v>0.41176470588235292</v>
      </c>
      <c r="AG45" s="30">
        <v>0.50600000000000001</v>
      </c>
      <c r="AH45" s="30">
        <v>0.65116279069767002</v>
      </c>
      <c r="AI45" s="33">
        <f t="shared" si="9"/>
        <v>0.72035079340927599</v>
      </c>
      <c r="AJ45" s="32">
        <v>0.867069486</v>
      </c>
      <c r="AK45" s="30">
        <v>0.81653746770026003</v>
      </c>
      <c r="AL45" s="30">
        <v>0.48837209300000001</v>
      </c>
      <c r="AM45" s="30">
        <v>0.36641221374045801</v>
      </c>
      <c r="AN45" s="30">
        <v>0.70270270270270274</v>
      </c>
      <c r="AO45" s="30">
        <v>0.74099999999999999</v>
      </c>
      <c r="AP45" s="30">
        <v>0.68582375478927005</v>
      </c>
      <c r="AQ45" s="29">
        <f t="shared" si="10"/>
        <v>0.66684538827609874</v>
      </c>
      <c r="AR45" s="31">
        <v>0.53333333299999997</v>
      </c>
      <c r="AS45" s="30">
        <v>0.6</v>
      </c>
      <c r="AT45" s="30">
        <v>0.55000000000000004</v>
      </c>
      <c r="AU45" s="30">
        <v>0.16455696202531644</v>
      </c>
      <c r="AV45" s="30">
        <v>0.25</v>
      </c>
      <c r="AW45" s="30">
        <v>0.37</v>
      </c>
      <c r="AX45" s="30">
        <v>0.29411764705881999</v>
      </c>
      <c r="AY45" s="29">
        <f t="shared" si="11"/>
        <v>0.39457256315487665</v>
      </c>
    </row>
    <row r="46" spans="1:51" ht="15.5">
      <c r="A46" s="38">
        <v>60400</v>
      </c>
      <c r="B46" s="37" t="s">
        <v>97</v>
      </c>
      <c r="C46" s="67" t="s">
        <v>97</v>
      </c>
      <c r="D46" s="32">
        <v>0.73931034500000004</v>
      </c>
      <c r="E46" s="30">
        <v>0.7615606936</v>
      </c>
      <c r="F46" s="30">
        <v>0.73746312680000004</v>
      </c>
      <c r="G46" s="30">
        <v>0.52168112074716477</v>
      </c>
      <c r="H46" s="30">
        <v>0.74628450106157107</v>
      </c>
      <c r="I46" s="30">
        <v>0.79100000000000004</v>
      </c>
      <c r="J46" s="30">
        <v>0.69576719576720003</v>
      </c>
      <c r="K46" s="33">
        <f t="shared" si="6"/>
        <v>0.71329528328227654</v>
      </c>
      <c r="L46" s="32">
        <v>0.71812080499999997</v>
      </c>
      <c r="M46" s="30">
        <v>0.71339563859999999</v>
      </c>
      <c r="N46" s="30">
        <v>0.69168026100000002</v>
      </c>
      <c r="O46" s="30">
        <v>0.55246765692381405</v>
      </c>
      <c r="P46" s="30">
        <v>0.71108622620380735</v>
      </c>
      <c r="Q46" s="30">
        <v>0.79400000000000004</v>
      </c>
      <c r="R46" s="30">
        <v>0.72555205047319005</v>
      </c>
      <c r="S46" s="29">
        <f t="shared" si="7"/>
        <v>0.70090037688583018</v>
      </c>
      <c r="T46" s="36">
        <v>4165.7142860000004</v>
      </c>
      <c r="U46" s="35">
        <v>4788.5714286000002</v>
      </c>
      <c r="V46" s="35">
        <v>4751.1428570999997</v>
      </c>
      <c r="W46" s="35">
        <v>3202.67</v>
      </c>
      <c r="X46" s="35">
        <v>4038.24</v>
      </c>
      <c r="Y46" s="35">
        <v>3875.15</v>
      </c>
      <c r="Z46" s="35">
        <v>3830.98</v>
      </c>
      <c r="AA46" s="34">
        <f t="shared" si="8"/>
        <v>4093.2097959571429</v>
      </c>
      <c r="AB46" s="32">
        <v>0.82363315699999995</v>
      </c>
      <c r="AC46" s="30">
        <v>0.83130434782608997</v>
      </c>
      <c r="AD46" s="30">
        <v>0.83547008550000001</v>
      </c>
      <c r="AE46" s="30">
        <v>0.55869146889031429</v>
      </c>
      <c r="AF46" s="30">
        <v>0.63598326359832635</v>
      </c>
      <c r="AG46" s="30">
        <v>0.54800000000000004</v>
      </c>
      <c r="AH46" s="30">
        <v>0.69515669515669998</v>
      </c>
      <c r="AI46" s="33">
        <f t="shared" si="9"/>
        <v>0.70403414542449017</v>
      </c>
      <c r="AJ46" s="32">
        <v>0.87188208599999995</v>
      </c>
      <c r="AK46" s="30">
        <v>0.78443920511956999</v>
      </c>
      <c r="AL46" s="30">
        <v>0.43481454279999998</v>
      </c>
      <c r="AM46" s="30">
        <v>0.14217098943323728</v>
      </c>
      <c r="AN46" s="30">
        <v>0.46482412060301509</v>
      </c>
      <c r="AO46" s="30">
        <v>0.78700000000000003</v>
      </c>
      <c r="AP46" s="30">
        <v>0.84203901825047001</v>
      </c>
      <c r="AQ46" s="29">
        <f t="shared" si="10"/>
        <v>0.61816713745804175</v>
      </c>
      <c r="AR46" s="31">
        <v>0.58333333300000001</v>
      </c>
      <c r="AS46" s="30">
        <v>0.61363636359999996</v>
      </c>
      <c r="AT46" s="30">
        <v>0.56055363319999996</v>
      </c>
      <c r="AU46" s="30">
        <v>0.28705281090289608</v>
      </c>
      <c r="AV46" s="30">
        <v>0.40235690235690236</v>
      </c>
      <c r="AW46" s="30">
        <v>0.54</v>
      </c>
      <c r="AX46" s="30">
        <v>0.39957264957264998</v>
      </c>
      <c r="AY46" s="29">
        <f t="shared" si="11"/>
        <v>0.48378652751892121</v>
      </c>
    </row>
    <row r="47" spans="1:51" ht="15.5">
      <c r="A47" s="38">
        <v>50800</v>
      </c>
      <c r="B47" s="37" t="s">
        <v>53</v>
      </c>
      <c r="C47" s="67" t="s">
        <v>53</v>
      </c>
      <c r="D47" s="32">
        <v>0.74038461499999997</v>
      </c>
      <c r="E47" s="30">
        <v>0.70833333330000003</v>
      </c>
      <c r="F47" s="30">
        <v>0.71232876710000004</v>
      </c>
      <c r="G47" s="30">
        <v>0.61111111111111116</v>
      </c>
      <c r="H47" s="30">
        <v>0.76296296296296295</v>
      </c>
      <c r="I47" s="30">
        <v>0.73699999999999999</v>
      </c>
      <c r="J47" s="30">
        <v>0.72</v>
      </c>
      <c r="K47" s="33">
        <f t="shared" si="6"/>
        <v>0.71316011278201064</v>
      </c>
      <c r="L47" s="32">
        <v>0.71287128700000002</v>
      </c>
      <c r="M47" s="30">
        <v>0.7311827957</v>
      </c>
      <c r="N47" s="30">
        <v>0.65909090910000001</v>
      </c>
      <c r="O47" s="30">
        <v>0.53240740740740744</v>
      </c>
      <c r="P47" s="30">
        <v>0.80882352941176472</v>
      </c>
      <c r="Q47" s="30">
        <v>0.76</v>
      </c>
      <c r="R47" s="30">
        <v>0.77049180327869005</v>
      </c>
      <c r="S47" s="29">
        <f t="shared" si="7"/>
        <v>0.71069539027112327</v>
      </c>
      <c r="T47" s="36">
        <v>3493.0357140000001</v>
      </c>
      <c r="U47" s="35">
        <v>4965.7142856999999</v>
      </c>
      <c r="V47" s="35">
        <v>4220.9142856999997</v>
      </c>
      <c r="W47" s="35">
        <v>2115</v>
      </c>
      <c r="X47" s="35">
        <v>3176.82</v>
      </c>
      <c r="Y47" s="35">
        <v>2432.56</v>
      </c>
      <c r="Z47" s="35">
        <v>2321.0100000000002</v>
      </c>
      <c r="AA47" s="34">
        <f t="shared" si="8"/>
        <v>3246.4363264857143</v>
      </c>
      <c r="AB47" s="32">
        <v>0.81318681299999995</v>
      </c>
      <c r="AC47" s="30">
        <v>0.84705882352940998</v>
      </c>
      <c r="AD47" s="30">
        <v>0.88571428569999999</v>
      </c>
      <c r="AE47" s="30">
        <v>0.50624999999999998</v>
      </c>
      <c r="AF47" s="30">
        <v>0.71875</v>
      </c>
      <c r="AG47" s="30">
        <v>0.51800000000000002</v>
      </c>
      <c r="AH47" s="30">
        <v>0.45454545454544998</v>
      </c>
      <c r="AI47" s="33">
        <f t="shared" si="9"/>
        <v>0.67764362525355148</v>
      </c>
      <c r="AJ47" s="32">
        <v>0.95493562200000004</v>
      </c>
      <c r="AK47" s="30">
        <v>0.85635359116022003</v>
      </c>
      <c r="AL47" s="30">
        <v>0.74626865669999998</v>
      </c>
      <c r="AM47" s="30">
        <v>0.40601503759398494</v>
      </c>
      <c r="AN47" s="30">
        <v>0.54761904761904767</v>
      </c>
      <c r="AO47" s="30">
        <v>0.50600000000000001</v>
      </c>
      <c r="AP47" s="30">
        <v>0.58399999999999996</v>
      </c>
      <c r="AQ47" s="29">
        <f t="shared" si="10"/>
        <v>0.65731313643903611</v>
      </c>
      <c r="AR47" s="31">
        <v>0.38709677399999998</v>
      </c>
      <c r="AS47" s="30">
        <v>0.64</v>
      </c>
      <c r="AT47" s="30">
        <v>0.51219512199999995</v>
      </c>
      <c r="AU47" s="30">
        <v>0.19548872180451127</v>
      </c>
      <c r="AV47" s="30">
        <v>0.33684210526315789</v>
      </c>
      <c r="AW47" s="30">
        <v>0.432</v>
      </c>
      <c r="AX47" s="30">
        <v>0.39024390243902002</v>
      </c>
      <c r="AY47" s="29">
        <f t="shared" si="11"/>
        <v>0.41340951792952702</v>
      </c>
    </row>
    <row r="48" spans="1:51" ht="15.5">
      <c r="A48" s="38">
        <v>20700</v>
      </c>
      <c r="B48" s="37" t="s">
        <v>98</v>
      </c>
      <c r="C48" s="67" t="s">
        <v>98</v>
      </c>
      <c r="D48" s="32">
        <v>0.72950819700000002</v>
      </c>
      <c r="E48" s="30">
        <v>0.78181818179999996</v>
      </c>
      <c r="F48" s="30">
        <v>0.81967213110000003</v>
      </c>
      <c r="G48" s="30">
        <v>0.4826254826254826</v>
      </c>
      <c r="H48" s="30">
        <v>0.69142857142857139</v>
      </c>
      <c r="I48" s="30">
        <v>0.61799999999999999</v>
      </c>
      <c r="J48" s="30">
        <v>0.625</v>
      </c>
      <c r="K48" s="33">
        <f t="shared" si="6"/>
        <v>0.67829322342200782</v>
      </c>
      <c r="L48" s="32">
        <v>0.71739130399999995</v>
      </c>
      <c r="M48" s="30">
        <v>0.76635514019999995</v>
      </c>
      <c r="N48" s="30">
        <v>0.73033707869999998</v>
      </c>
      <c r="O48" s="30">
        <v>0.51319648093841641</v>
      </c>
      <c r="P48" s="30">
        <v>0.6912751677852349</v>
      </c>
      <c r="Q48" s="30">
        <v>0.66500000000000004</v>
      </c>
      <c r="R48" s="30">
        <v>0.71717171717172001</v>
      </c>
      <c r="S48" s="29">
        <f t="shared" si="7"/>
        <v>0.68581812697076727</v>
      </c>
      <c r="T48" s="36">
        <v>4777.1428569999998</v>
      </c>
      <c r="U48" s="35">
        <v>5154.5</v>
      </c>
      <c r="V48" s="35">
        <v>5520.7025000000003</v>
      </c>
      <c r="W48" s="35">
        <v>4046.93</v>
      </c>
      <c r="X48" s="35">
        <v>4445.63</v>
      </c>
      <c r="Y48" s="35">
        <v>3735.12</v>
      </c>
      <c r="Z48" s="35">
        <v>4331.4799999999996</v>
      </c>
      <c r="AA48" s="34">
        <f t="shared" si="8"/>
        <v>4573.0721938571423</v>
      </c>
      <c r="AB48" s="32">
        <v>0.91566265099999999</v>
      </c>
      <c r="AC48" s="30">
        <v>0.80208333333333004</v>
      </c>
      <c r="AD48" s="30">
        <v>0.86486486490000003</v>
      </c>
      <c r="AE48" s="30">
        <v>0.54578754578754574</v>
      </c>
      <c r="AF48" s="30">
        <v>0.5892857142857143</v>
      </c>
      <c r="AG48" s="30">
        <v>0.36</v>
      </c>
      <c r="AH48" s="30">
        <v>0.36619718309859001</v>
      </c>
      <c r="AI48" s="33">
        <f t="shared" si="9"/>
        <v>0.63484018462931147</v>
      </c>
      <c r="AJ48" s="32">
        <v>0.89705882400000003</v>
      </c>
      <c r="AK48" s="30">
        <v>0.86296296296296005</v>
      </c>
      <c r="AL48" s="30">
        <v>0.51491053679999998</v>
      </c>
      <c r="AM48" s="30">
        <v>0.48484848484848486</v>
      </c>
      <c r="AN48" s="30">
        <v>0.45185185185185184</v>
      </c>
      <c r="AO48" s="30">
        <v>0.53300000000000003</v>
      </c>
      <c r="AP48" s="30">
        <v>0.67073170731706999</v>
      </c>
      <c r="AQ48" s="29">
        <f t="shared" si="10"/>
        <v>0.63076633825433803</v>
      </c>
      <c r="AR48" s="31">
        <v>0.65957446799999997</v>
      </c>
      <c r="AS48" s="30">
        <v>0.696969697</v>
      </c>
      <c r="AT48" s="30">
        <v>0.62</v>
      </c>
      <c r="AU48" s="30">
        <v>0.27419354838709675</v>
      </c>
      <c r="AV48" s="30">
        <v>0.35789473684210527</v>
      </c>
      <c r="AW48" s="30">
        <v>0.48599999999999999</v>
      </c>
      <c r="AX48" s="30">
        <v>0.42016806722688999</v>
      </c>
      <c r="AY48" s="29">
        <f t="shared" si="11"/>
        <v>0.50211435963658457</v>
      </c>
    </row>
    <row r="49" spans="1:51" ht="15.5">
      <c r="A49" s="38">
        <v>10100</v>
      </c>
      <c r="B49" s="37" t="s">
        <v>92</v>
      </c>
      <c r="C49" s="67" t="s">
        <v>92</v>
      </c>
      <c r="D49" s="32">
        <v>0.83636363599999997</v>
      </c>
      <c r="E49" s="30">
        <v>0.76530612239999996</v>
      </c>
      <c r="F49" s="30">
        <v>0.68181818179999998</v>
      </c>
      <c r="G49" s="30">
        <v>0.51769911504424782</v>
      </c>
      <c r="H49" s="30">
        <v>0.77622377622377625</v>
      </c>
      <c r="I49" s="30">
        <v>0.78500000000000003</v>
      </c>
      <c r="J49" s="30">
        <v>0.74269005847952996</v>
      </c>
      <c r="K49" s="33">
        <f t="shared" si="6"/>
        <v>0.72930012713536485</v>
      </c>
      <c r="L49" s="32">
        <v>0.659090909</v>
      </c>
      <c r="M49" s="30">
        <v>0.77659574470000003</v>
      </c>
      <c r="N49" s="30">
        <v>0.69411764710000001</v>
      </c>
      <c r="O49" s="30">
        <v>0.5709342560553633</v>
      </c>
      <c r="P49" s="30">
        <v>0.67164179104477617</v>
      </c>
      <c r="Q49" s="30">
        <v>0.84</v>
      </c>
      <c r="R49" s="30">
        <v>0.76865671641791</v>
      </c>
      <c r="S49" s="29">
        <f t="shared" si="7"/>
        <v>0.71157672347400702</v>
      </c>
      <c r="T49" s="36">
        <v>4485</v>
      </c>
      <c r="U49" s="35">
        <v>5758</v>
      </c>
      <c r="V49" s="35">
        <v>5599.4285713999998</v>
      </c>
      <c r="W49" s="35">
        <v>3933.49</v>
      </c>
      <c r="X49" s="35">
        <v>5733.92</v>
      </c>
      <c r="Y49" s="35">
        <v>6299.57</v>
      </c>
      <c r="Z49" s="35">
        <v>5145.82</v>
      </c>
      <c r="AA49" s="34">
        <f t="shared" si="8"/>
        <v>5279.3183673428566</v>
      </c>
      <c r="AB49" s="32">
        <v>0.975308642</v>
      </c>
      <c r="AC49" s="30">
        <v>0.98780487804878003</v>
      </c>
      <c r="AD49" s="30">
        <v>1</v>
      </c>
      <c r="AE49" s="30">
        <v>0.72685185185185186</v>
      </c>
      <c r="AF49" s="30">
        <v>0.63366336633663367</v>
      </c>
      <c r="AG49" s="30">
        <v>0.51800000000000002</v>
      </c>
      <c r="AH49" s="30">
        <v>0.50434782608696005</v>
      </c>
      <c r="AI49" s="33">
        <f t="shared" si="9"/>
        <v>0.76371093776060361</v>
      </c>
      <c r="AJ49" s="32">
        <v>0.87710843400000005</v>
      </c>
      <c r="AK49" s="30">
        <v>0.84418604651162998</v>
      </c>
      <c r="AL49" s="30">
        <v>0.49187935030000002</v>
      </c>
      <c r="AM49" s="30">
        <v>0.47159090909090912</v>
      </c>
      <c r="AN49" s="30">
        <v>0.65277777777777779</v>
      </c>
      <c r="AO49" s="30">
        <v>0.72</v>
      </c>
      <c r="AP49" s="30">
        <v>0.78341013824884997</v>
      </c>
      <c r="AQ49" s="29">
        <f t="shared" si="10"/>
        <v>0.69156466513273807</v>
      </c>
      <c r="AR49" s="31">
        <v>0.489795918</v>
      </c>
      <c r="AS49" s="30">
        <v>0.64615384620000005</v>
      </c>
      <c r="AT49" s="30">
        <v>0.60465116279999997</v>
      </c>
      <c r="AU49" s="30">
        <v>0.35294117647058826</v>
      </c>
      <c r="AV49" s="30">
        <v>0.4942528735632184</v>
      </c>
      <c r="AW49" s="30">
        <v>0.55700000000000005</v>
      </c>
      <c r="AX49" s="30">
        <v>0.56000000000000005</v>
      </c>
      <c r="AY49" s="29">
        <f t="shared" si="11"/>
        <v>0.52925642529054384</v>
      </c>
    </row>
    <row r="50" spans="1:51" ht="15.5">
      <c r="A50" s="38">
        <v>31800</v>
      </c>
      <c r="B50" s="37" t="s">
        <v>123</v>
      </c>
      <c r="C50" s="67" t="s">
        <v>123</v>
      </c>
      <c r="D50" s="32">
        <v>0.77142857099999995</v>
      </c>
      <c r="E50" s="30">
        <v>0.71186440679999996</v>
      </c>
      <c r="F50" s="30">
        <v>0.85714285710000004</v>
      </c>
      <c r="G50" s="30">
        <v>0.71287128712871284</v>
      </c>
      <c r="H50" s="30">
        <v>0.80821917808219179</v>
      </c>
      <c r="I50" s="30">
        <v>0.84599999999999997</v>
      </c>
      <c r="J50" s="30">
        <v>0.81707317073171004</v>
      </c>
      <c r="K50" s="33">
        <f t="shared" si="6"/>
        <v>0.78922849583465926</v>
      </c>
      <c r="L50" s="32">
        <v>0.75</v>
      </c>
      <c r="M50" s="30">
        <v>0.83050847459999999</v>
      </c>
      <c r="N50" s="30">
        <v>0.76</v>
      </c>
      <c r="O50" s="30">
        <v>0.64457831325301207</v>
      </c>
      <c r="P50" s="30">
        <v>0.83333333333333337</v>
      </c>
      <c r="Q50" s="30">
        <v>0.85099999999999998</v>
      </c>
      <c r="R50" s="30">
        <v>0.79166666666666996</v>
      </c>
      <c r="S50" s="29">
        <f t="shared" si="7"/>
        <v>0.78015525540757358</v>
      </c>
      <c r="T50" s="36">
        <v>5290.53</v>
      </c>
      <c r="U50" s="35">
        <v>3787.2714286</v>
      </c>
      <c r="V50" s="35">
        <v>5255.3685714000003</v>
      </c>
      <c r="W50" s="35">
        <v>3946.84</v>
      </c>
      <c r="X50" s="35">
        <v>4887.09</v>
      </c>
      <c r="Y50" s="35">
        <v>4529.74</v>
      </c>
      <c r="Z50" s="35">
        <v>4138.91</v>
      </c>
      <c r="AA50" s="34">
        <f t="shared" si="8"/>
        <v>4547.9642857142862</v>
      </c>
      <c r="AB50" s="32">
        <v>0.95</v>
      </c>
      <c r="AC50" s="30">
        <v>0.875</v>
      </c>
      <c r="AD50" s="30">
        <v>0.88888888889999995</v>
      </c>
      <c r="AE50" s="30">
        <v>0.74193548387096775</v>
      </c>
      <c r="AF50" s="30">
        <v>0.77500000000000002</v>
      </c>
      <c r="AG50" s="30">
        <v>0.52500000000000002</v>
      </c>
      <c r="AH50" s="30">
        <v>0.28571428571428997</v>
      </c>
      <c r="AI50" s="33">
        <f t="shared" si="9"/>
        <v>0.72021980835503696</v>
      </c>
      <c r="AJ50" s="32">
        <v>0.80952380999999995</v>
      </c>
      <c r="AK50" s="30">
        <v>0.84291187739464002</v>
      </c>
      <c r="AL50" s="30">
        <v>0.69902912620000002</v>
      </c>
      <c r="AM50" s="30">
        <v>0.29411764705882354</v>
      </c>
      <c r="AN50" s="30">
        <v>0.66666666666666663</v>
      </c>
      <c r="AO50" s="30">
        <v>0.59399999999999997</v>
      </c>
      <c r="AP50" s="30">
        <v>0.66666666666666996</v>
      </c>
      <c r="AQ50" s="29">
        <f t="shared" si="10"/>
        <v>0.65327368485525716</v>
      </c>
      <c r="AR50" s="31">
        <v>0.72222222199999997</v>
      </c>
      <c r="AS50" s="30">
        <v>0.88571428569999999</v>
      </c>
      <c r="AT50" s="30">
        <v>0.5</v>
      </c>
      <c r="AU50" s="30">
        <v>0.42592592592592593</v>
      </c>
      <c r="AV50" s="30">
        <v>0.55263157894736847</v>
      </c>
      <c r="AW50" s="30">
        <v>0.42299999999999999</v>
      </c>
      <c r="AX50" s="30">
        <v>0.34210526315789003</v>
      </c>
      <c r="AY50" s="29">
        <f t="shared" si="11"/>
        <v>0.55022846796159786</v>
      </c>
    </row>
    <row r="51" spans="1:51" ht="15.5">
      <c r="A51" s="38">
        <v>41000</v>
      </c>
      <c r="B51" s="37" t="s">
        <v>139</v>
      </c>
      <c r="C51" s="67" t="s">
        <v>139</v>
      </c>
      <c r="D51" s="32">
        <v>0.76</v>
      </c>
      <c r="E51" s="30">
        <v>0.78749999999999998</v>
      </c>
      <c r="F51" s="30">
        <v>0.78125</v>
      </c>
      <c r="G51" s="30">
        <v>0.63709677419354838</v>
      </c>
      <c r="H51" s="30">
        <v>0.76923076923076927</v>
      </c>
      <c r="I51" s="30">
        <v>0.82399999999999995</v>
      </c>
      <c r="J51" s="30">
        <v>0.76744186046511997</v>
      </c>
      <c r="K51" s="33">
        <f t="shared" si="6"/>
        <v>0.76093134341277679</v>
      </c>
      <c r="L51" s="32">
        <v>0.76</v>
      </c>
      <c r="M51" s="30">
        <v>0.75438596489999998</v>
      </c>
      <c r="N51" s="30">
        <v>0.746031746</v>
      </c>
      <c r="O51" s="30">
        <v>0.61250000000000004</v>
      </c>
      <c r="P51" s="30">
        <v>0.76923076923076927</v>
      </c>
      <c r="Q51" s="30">
        <v>0.82</v>
      </c>
      <c r="R51" s="30">
        <v>1</v>
      </c>
      <c r="S51" s="29">
        <f t="shared" si="7"/>
        <v>0.78030692573296712</v>
      </c>
      <c r="T51" s="36">
        <v>3829</v>
      </c>
      <c r="U51" s="35">
        <v>3960</v>
      </c>
      <c r="V51" s="35">
        <v>3268.8</v>
      </c>
      <c r="W51" s="35">
        <v>2981.77</v>
      </c>
      <c r="X51" s="35">
        <v>3018.5</v>
      </c>
      <c r="Y51" s="35">
        <v>4680.74</v>
      </c>
      <c r="Z51" s="35">
        <v>2518.1999999999998</v>
      </c>
      <c r="AA51" s="34">
        <f t="shared" si="8"/>
        <v>3465.2871428571425</v>
      </c>
      <c r="AB51" s="32">
        <v>0.91780821899999998</v>
      </c>
      <c r="AC51" s="30">
        <v>0.94642857142856995</v>
      </c>
      <c r="AD51" s="30">
        <v>0.96226415089999995</v>
      </c>
      <c r="AE51" s="30">
        <v>0.59398496240601506</v>
      </c>
      <c r="AF51" s="30">
        <v>0.74509803921568629</v>
      </c>
      <c r="AG51" s="30">
        <v>0.26700000000000002</v>
      </c>
      <c r="AH51" s="30">
        <v>0.5</v>
      </c>
      <c r="AI51" s="33">
        <f t="shared" si="9"/>
        <v>0.70465484899289599</v>
      </c>
      <c r="AJ51" s="32">
        <v>0.92765957499999996</v>
      </c>
      <c r="AK51" s="30">
        <v>0.91810344827585999</v>
      </c>
      <c r="AL51" s="30">
        <v>0.54629629629999998</v>
      </c>
      <c r="AM51" s="30">
        <v>0.18072289156626506</v>
      </c>
      <c r="AN51" s="30">
        <v>0.3125</v>
      </c>
      <c r="AO51" s="30">
        <v>0.49</v>
      </c>
      <c r="AP51" s="30">
        <v>0.61077844311377005</v>
      </c>
      <c r="AQ51" s="29">
        <f t="shared" si="10"/>
        <v>0.56943723632227061</v>
      </c>
      <c r="AR51" s="31">
        <v>0.48717948700000002</v>
      </c>
      <c r="AS51" s="30">
        <v>0.66666666669999997</v>
      </c>
      <c r="AT51" s="30">
        <v>0.5</v>
      </c>
      <c r="AU51" s="30">
        <v>0.24242424242424243</v>
      </c>
      <c r="AV51" s="30">
        <v>0.48333333333333334</v>
      </c>
      <c r="AW51" s="30">
        <v>0.55100000000000005</v>
      </c>
      <c r="AX51" s="30">
        <v>0.55555555555556002</v>
      </c>
      <c r="AY51" s="29">
        <f t="shared" si="11"/>
        <v>0.49802275500187648</v>
      </c>
    </row>
    <row r="52" spans="1:51" ht="15.5">
      <c r="A52" s="38">
        <v>60500</v>
      </c>
      <c r="B52" s="37" t="s">
        <v>109</v>
      </c>
      <c r="C52" s="67" t="s">
        <v>109</v>
      </c>
      <c r="D52" s="32">
        <v>0.764705882</v>
      </c>
      <c r="E52" s="30">
        <v>0.72486772489999995</v>
      </c>
      <c r="F52" s="30">
        <v>0.6320754717</v>
      </c>
      <c r="G52" s="30">
        <v>0.43967280163599182</v>
      </c>
      <c r="H52" s="30">
        <v>0.72613065326633164</v>
      </c>
      <c r="I52" s="30">
        <v>0.69599999999999995</v>
      </c>
      <c r="J52" s="30">
        <v>0.69875776397515998</v>
      </c>
      <c r="K52" s="33">
        <f t="shared" si="6"/>
        <v>0.66888718535392611</v>
      </c>
      <c r="L52" s="32">
        <v>0.66257668700000005</v>
      </c>
      <c r="M52" s="30">
        <v>0.67836257310000003</v>
      </c>
      <c r="N52" s="30">
        <v>0.70157068060000005</v>
      </c>
      <c r="O52" s="30">
        <v>0.53636363636363638</v>
      </c>
      <c r="P52" s="30">
        <v>0.67901234567901236</v>
      </c>
      <c r="Q52" s="30">
        <v>0.753</v>
      </c>
      <c r="R52" s="30">
        <v>0.73037542662115995</v>
      </c>
      <c r="S52" s="29">
        <f t="shared" si="7"/>
        <v>0.67732304990911552</v>
      </c>
      <c r="T52" s="36">
        <v>4046.1849999999999</v>
      </c>
      <c r="U52" s="35">
        <v>4146.4285713999998</v>
      </c>
      <c r="V52" s="35">
        <v>4363.4285713999998</v>
      </c>
      <c r="W52" s="35">
        <v>2212.15</v>
      </c>
      <c r="X52" s="35">
        <v>3248</v>
      </c>
      <c r="Y52" s="35">
        <v>3259.02</v>
      </c>
      <c r="Z52" s="35">
        <v>3043.1</v>
      </c>
      <c r="AA52" s="34">
        <f t="shared" si="8"/>
        <v>3474.0445918285709</v>
      </c>
      <c r="AB52" s="32">
        <v>0.77272727299999999</v>
      </c>
      <c r="AC52" s="30">
        <v>0.74842767295598001</v>
      </c>
      <c r="AD52" s="30">
        <v>0.76397515530000004</v>
      </c>
      <c r="AE52" s="30">
        <v>0.50449101796407181</v>
      </c>
      <c r="AF52" s="30">
        <v>0.47674418604651164</v>
      </c>
      <c r="AG52" s="30">
        <v>0.317</v>
      </c>
      <c r="AH52" s="30">
        <v>0.41851851851852001</v>
      </c>
      <c r="AI52" s="33">
        <f t="shared" si="9"/>
        <v>0.57169768911215491</v>
      </c>
      <c r="AJ52" s="32">
        <v>0.89137738</v>
      </c>
      <c r="AK52" s="30">
        <v>0.86937334510149999</v>
      </c>
      <c r="AL52" s="30">
        <v>0.48253968250000001</v>
      </c>
      <c r="AM52" s="30">
        <v>0.12316715542521994</v>
      </c>
      <c r="AN52" s="30">
        <v>0.50306748466257667</v>
      </c>
      <c r="AO52" s="30">
        <v>0.76600000000000001</v>
      </c>
      <c r="AP52" s="30">
        <v>0.73809523809524002</v>
      </c>
      <c r="AQ52" s="29">
        <f t="shared" si="10"/>
        <v>0.62480289796921951</v>
      </c>
      <c r="AR52" s="31">
        <v>0.58888888900000003</v>
      </c>
      <c r="AS52" s="30">
        <v>0.5769230769</v>
      </c>
      <c r="AT52" s="30">
        <v>0.70588235290000001</v>
      </c>
      <c r="AU52" s="30">
        <v>0.23474178403755869</v>
      </c>
      <c r="AV52" s="30">
        <v>0.35802469135802467</v>
      </c>
      <c r="AW52" s="30">
        <v>0.41899999999999998</v>
      </c>
      <c r="AX52" s="30">
        <v>0.35784313725490002</v>
      </c>
      <c r="AY52" s="29">
        <f t="shared" si="11"/>
        <v>0.46304341877864047</v>
      </c>
    </row>
    <row r="53" spans="1:51" ht="15.5">
      <c r="A53" s="38">
        <v>30500</v>
      </c>
      <c r="B53" s="37" t="s">
        <v>178</v>
      </c>
      <c r="C53" s="67" t="s">
        <v>178</v>
      </c>
      <c r="D53" s="32">
        <v>0.73809523799999999</v>
      </c>
      <c r="E53" s="30">
        <v>0.6</v>
      </c>
      <c r="F53" s="30">
        <v>0.83333333330000003</v>
      </c>
      <c r="G53" s="30">
        <v>0.53846153846153844</v>
      </c>
      <c r="H53" s="30">
        <v>0.65714285714285714</v>
      </c>
      <c r="I53" s="30">
        <v>0.7</v>
      </c>
      <c r="J53" s="30">
        <v>0.68085106382978999</v>
      </c>
      <c r="K53" s="33">
        <f t="shared" si="6"/>
        <v>0.67826914724774068</v>
      </c>
      <c r="L53" s="32">
        <v>0.756756757</v>
      </c>
      <c r="M53" s="30">
        <v>0.70370370370000002</v>
      </c>
      <c r="N53" s="30">
        <v>0.4615384615</v>
      </c>
      <c r="O53" s="30">
        <v>0.59183673469387754</v>
      </c>
      <c r="P53" s="30">
        <v>0.74285714285714288</v>
      </c>
      <c r="Q53" s="30">
        <v>0.73499999999999999</v>
      </c>
      <c r="R53" s="30">
        <v>0.61904761904761996</v>
      </c>
      <c r="S53" s="29">
        <f t="shared" si="7"/>
        <v>0.65867720268551999</v>
      </c>
      <c r="T53" s="36">
        <v>3996.7142859999999</v>
      </c>
      <c r="U53" s="35">
        <v>4842.5714286000002</v>
      </c>
      <c r="V53" s="35">
        <v>5330</v>
      </c>
      <c r="W53" s="35">
        <v>3172.25</v>
      </c>
      <c r="X53" s="35">
        <v>5315.6</v>
      </c>
      <c r="Y53" s="35">
        <v>3985.83</v>
      </c>
      <c r="Z53" s="35">
        <v>4541.8599999999997</v>
      </c>
      <c r="AA53" s="34">
        <f t="shared" si="8"/>
        <v>4454.9751020857148</v>
      </c>
      <c r="AB53" s="32">
        <v>0.88571428600000002</v>
      </c>
      <c r="AC53" s="30">
        <v>0.95652173913044003</v>
      </c>
      <c r="AD53" s="30">
        <v>0.81818181820000002</v>
      </c>
      <c r="AE53" s="30">
        <v>0.66666666666666663</v>
      </c>
      <c r="AF53" s="30">
        <v>0.68</v>
      </c>
      <c r="AG53" s="30">
        <v>0.5</v>
      </c>
      <c r="AH53" s="30">
        <v>0.41176470588234998</v>
      </c>
      <c r="AI53" s="33">
        <f t="shared" si="9"/>
        <v>0.70269274512563662</v>
      </c>
      <c r="AJ53" s="32">
        <v>0.67836257300000002</v>
      </c>
      <c r="AK53" s="30">
        <v>0.71264367816092</v>
      </c>
      <c r="AL53" s="30">
        <v>0.54705882350000001</v>
      </c>
      <c r="AM53" s="30">
        <v>0.25287356321839083</v>
      </c>
      <c r="AN53" s="30">
        <v>1</v>
      </c>
      <c r="AO53" s="30">
        <v>0.61</v>
      </c>
      <c r="AP53" s="30">
        <v>0.76162790697673999</v>
      </c>
      <c r="AQ53" s="29">
        <f t="shared" si="10"/>
        <v>0.65179522069372153</v>
      </c>
      <c r="AR53" s="31">
        <v>0.54545454599999998</v>
      </c>
      <c r="AS53" s="30">
        <v>0.73333333329999995</v>
      </c>
      <c r="AT53" s="30">
        <v>0.33333333329999998</v>
      </c>
      <c r="AU53" s="30">
        <v>0.3888888888888889</v>
      </c>
      <c r="AV53" s="30">
        <v>0.61904761904761907</v>
      </c>
      <c r="AW53" s="30">
        <v>0.54500000000000004</v>
      </c>
      <c r="AX53" s="30">
        <v>0.35714285714285998</v>
      </c>
      <c r="AY53" s="29">
        <f t="shared" si="11"/>
        <v>0.50317151109705249</v>
      </c>
    </row>
    <row r="54" spans="1:51" ht="15.5">
      <c r="A54" s="38">
        <v>10900</v>
      </c>
      <c r="B54" s="37" t="s">
        <v>27</v>
      </c>
      <c r="C54" s="67" t="s">
        <v>27</v>
      </c>
      <c r="D54" s="32">
        <v>0.84210526299999999</v>
      </c>
      <c r="E54" s="30">
        <v>0.73333333329999995</v>
      </c>
      <c r="F54" s="30">
        <v>0.77419354839999999</v>
      </c>
      <c r="G54" s="30">
        <v>0.53503184713375795</v>
      </c>
      <c r="H54" s="30">
        <v>0.75206611570247939</v>
      </c>
      <c r="I54" s="30">
        <v>0.89600000000000002</v>
      </c>
      <c r="J54" s="30">
        <v>0.82191780821918003</v>
      </c>
      <c r="K54" s="33">
        <f t="shared" si="6"/>
        <v>0.76494970225077397</v>
      </c>
      <c r="L54" s="32">
        <v>0.64406779700000005</v>
      </c>
      <c r="M54" s="30">
        <v>0.696969697</v>
      </c>
      <c r="N54" s="30">
        <v>0.67213114750000003</v>
      </c>
      <c r="O54" s="30">
        <v>0.61386138613861385</v>
      </c>
      <c r="P54" s="30">
        <v>0.75438596491228072</v>
      </c>
      <c r="Q54" s="30">
        <v>0.79400000000000004</v>
      </c>
      <c r="R54" s="30">
        <v>0.78846153846153999</v>
      </c>
      <c r="S54" s="29">
        <f t="shared" si="7"/>
        <v>0.70912536157320505</v>
      </c>
      <c r="T54" s="36">
        <v>4836.5714289999996</v>
      </c>
      <c r="U54" s="35">
        <v>5817.1428570999997</v>
      </c>
      <c r="V54" s="35">
        <v>4298.97</v>
      </c>
      <c r="W54" s="35">
        <v>3511.14</v>
      </c>
      <c r="X54" s="35">
        <v>4048.4</v>
      </c>
      <c r="Y54" s="35">
        <v>3748.57</v>
      </c>
      <c r="Z54" s="35">
        <v>3739.21</v>
      </c>
      <c r="AA54" s="34">
        <f t="shared" si="8"/>
        <v>4285.7148980142856</v>
      </c>
      <c r="AB54" s="32">
        <v>0.907407407</v>
      </c>
      <c r="AC54" s="30">
        <v>0.81034482758620996</v>
      </c>
      <c r="AD54" s="30">
        <v>0.86</v>
      </c>
      <c r="AE54" s="30">
        <v>0.64327485380116955</v>
      </c>
      <c r="AF54" s="30">
        <v>0.72222222222222221</v>
      </c>
      <c r="AG54" s="30">
        <v>0.70399999999999996</v>
      </c>
      <c r="AH54" s="30">
        <v>0.67500000000000004</v>
      </c>
      <c r="AI54" s="33">
        <f t="shared" si="9"/>
        <v>0.76032133008708591</v>
      </c>
      <c r="AJ54" s="32">
        <v>0.90419161699999995</v>
      </c>
      <c r="AK54" s="30">
        <v>0.78005865102639005</v>
      </c>
      <c r="AL54" s="30">
        <v>0.5597484277</v>
      </c>
      <c r="AM54" s="30">
        <v>0.125</v>
      </c>
      <c r="AN54" s="30">
        <v>0.47499999999999998</v>
      </c>
      <c r="AO54" s="30">
        <v>0.625</v>
      </c>
      <c r="AP54" s="30">
        <v>0.61538461538461997</v>
      </c>
      <c r="AQ54" s="29">
        <f t="shared" si="10"/>
        <v>0.58348333015871567</v>
      </c>
      <c r="AR54" s="31">
        <v>0.79310344799999999</v>
      </c>
      <c r="AS54" s="30">
        <v>0.59459459459999997</v>
      </c>
      <c r="AT54" s="30">
        <v>0.81481481479999995</v>
      </c>
      <c r="AU54" s="30">
        <v>0.34146341463414637</v>
      </c>
      <c r="AV54" s="30">
        <v>0.55681818181818177</v>
      </c>
      <c r="AW54" s="30">
        <v>0.52100000000000002</v>
      </c>
      <c r="AX54" s="30">
        <v>0.40476190476189999</v>
      </c>
      <c r="AY54" s="29">
        <f t="shared" si="11"/>
        <v>0.57522233694488967</v>
      </c>
    </row>
    <row r="55" spans="1:51" ht="15.5">
      <c r="A55" s="38">
        <v>90100</v>
      </c>
      <c r="B55" s="37" t="s">
        <v>162</v>
      </c>
      <c r="C55" s="67" t="s">
        <v>555</v>
      </c>
      <c r="D55" s="32">
        <v>0.74576271199999999</v>
      </c>
      <c r="E55" s="30">
        <v>0.67346938779999999</v>
      </c>
      <c r="F55" s="30">
        <v>0.70454545449999995</v>
      </c>
      <c r="G55" s="30">
        <v>0.39779005524861877</v>
      </c>
      <c r="H55" s="30">
        <v>0.61240310077519378</v>
      </c>
      <c r="I55" s="30">
        <v>0.67</v>
      </c>
      <c r="J55" s="30">
        <v>0.74193548387096997</v>
      </c>
      <c r="K55" s="33">
        <f t="shared" si="6"/>
        <v>0.64941517059925447</v>
      </c>
      <c r="L55" s="32">
        <v>0.68421052599999999</v>
      </c>
      <c r="M55" s="30">
        <v>0.83870967740000002</v>
      </c>
      <c r="N55" s="30">
        <v>0.68292682930000004</v>
      </c>
      <c r="O55" s="30">
        <v>0.47499999999999998</v>
      </c>
      <c r="P55" s="30">
        <v>0.54098360655737709</v>
      </c>
      <c r="Q55" s="30">
        <v>0.73</v>
      </c>
      <c r="R55" s="30">
        <v>0.74626865671641995</v>
      </c>
      <c r="S55" s="29">
        <f t="shared" si="7"/>
        <v>0.67115704228197093</v>
      </c>
      <c r="T55" s="36">
        <v>6308.5714289999996</v>
      </c>
      <c r="U55" s="35">
        <v>5600</v>
      </c>
      <c r="V55" s="35">
        <v>5421.4285713999998</v>
      </c>
      <c r="W55" s="35">
        <v>803.58833333333337</v>
      </c>
      <c r="X55" s="35">
        <v>868.17023255813945</v>
      </c>
      <c r="Y55" s="35">
        <v>809.96227272727299</v>
      </c>
      <c r="Z55" s="35">
        <v>947.82</v>
      </c>
      <c r="AA55" s="34">
        <f t="shared" si="8"/>
        <v>2965.648691288392</v>
      </c>
      <c r="AB55" s="32">
        <v>0.92105263199999998</v>
      </c>
      <c r="AC55" s="30">
        <v>0.82758620689655005</v>
      </c>
      <c r="AD55" s="30">
        <v>0.85714285710000004</v>
      </c>
      <c r="AE55" s="30">
        <v>0.67142857142857137</v>
      </c>
      <c r="AF55" s="30">
        <v>0.66666666666666663</v>
      </c>
      <c r="AG55" s="30">
        <v>0.51600000000000001</v>
      </c>
      <c r="AH55" s="30">
        <v>0.49450549450548997</v>
      </c>
      <c r="AI55" s="33">
        <f t="shared" si="9"/>
        <v>0.70776891837103972</v>
      </c>
      <c r="AJ55" s="32">
        <v>0.80510440800000005</v>
      </c>
      <c r="AK55" s="30">
        <v>0.76376146788990995</v>
      </c>
      <c r="AL55" s="30">
        <v>0.47628865980000001</v>
      </c>
      <c r="AM55" s="30">
        <v>0.34136546184738958</v>
      </c>
      <c r="AN55" s="30">
        <v>0.66412213740458015</v>
      </c>
      <c r="AO55" s="30">
        <v>0.75700000000000001</v>
      </c>
      <c r="AP55" s="30">
        <v>0.81435643564355997</v>
      </c>
      <c r="AQ55" s="29">
        <f t="shared" si="10"/>
        <v>0.66028551008363423</v>
      </c>
      <c r="AR55" s="31">
        <v>0.57894736800000002</v>
      </c>
      <c r="AS55" s="30">
        <v>0.83333333330000003</v>
      </c>
      <c r="AT55" s="30">
        <v>0.5</v>
      </c>
      <c r="AU55" s="30">
        <v>0.34166666666666667</v>
      </c>
      <c r="AV55" s="30">
        <v>0.515625</v>
      </c>
      <c r="AW55" s="30">
        <v>0.61499999999999999</v>
      </c>
      <c r="AX55" s="30">
        <v>0.64705882352941002</v>
      </c>
      <c r="AY55" s="29">
        <f t="shared" si="11"/>
        <v>0.57594731307086811</v>
      </c>
    </row>
    <row r="56" spans="1:51" ht="15.5">
      <c r="A56" s="38">
        <v>50900</v>
      </c>
      <c r="B56" s="37" t="s">
        <v>129</v>
      </c>
      <c r="C56" s="67" t="s">
        <v>129</v>
      </c>
      <c r="D56" s="32">
        <v>0.89166666699999997</v>
      </c>
      <c r="E56" s="30">
        <v>0.7307692308</v>
      </c>
      <c r="F56" s="30">
        <v>0.79347826089999995</v>
      </c>
      <c r="G56" s="30">
        <v>0.5864978902953587</v>
      </c>
      <c r="H56" s="30">
        <v>0.80373831775700932</v>
      </c>
      <c r="I56" s="30">
        <v>0.873</v>
      </c>
      <c r="J56" s="30">
        <v>0.81118881118881003</v>
      </c>
      <c r="K56" s="33">
        <f t="shared" si="6"/>
        <v>0.78433416827731117</v>
      </c>
      <c r="L56" s="32">
        <v>0.73831775700000002</v>
      </c>
      <c r="M56" s="30">
        <v>0.7403846154</v>
      </c>
      <c r="N56" s="30">
        <v>0.71428571429999999</v>
      </c>
      <c r="O56" s="30">
        <v>0.64723032069970843</v>
      </c>
      <c r="P56" s="30">
        <v>0.73728813559322037</v>
      </c>
      <c r="Q56" s="30">
        <v>0.80700000000000005</v>
      </c>
      <c r="R56" s="30">
        <v>0.82456140350877005</v>
      </c>
      <c r="S56" s="29">
        <f t="shared" si="7"/>
        <v>0.74415256378595707</v>
      </c>
      <c r="T56" s="36">
        <v>5257.1428569999998</v>
      </c>
      <c r="U56" s="35">
        <v>5809.1428570999997</v>
      </c>
      <c r="V56" s="35">
        <v>4950</v>
      </c>
      <c r="W56" s="35">
        <v>3371.83</v>
      </c>
      <c r="X56" s="35">
        <v>4958.1400000000003</v>
      </c>
      <c r="Y56" s="35">
        <v>5375.09</v>
      </c>
      <c r="Z56" s="35">
        <v>5189.68</v>
      </c>
      <c r="AA56" s="34">
        <f t="shared" si="8"/>
        <v>4987.2893877285724</v>
      </c>
      <c r="AB56" s="32">
        <v>0.93396226400000004</v>
      </c>
      <c r="AC56" s="30">
        <v>0.90721649484536004</v>
      </c>
      <c r="AD56" s="30">
        <v>0.83750000000000002</v>
      </c>
      <c r="AE56" s="30">
        <v>0.67266187050359716</v>
      </c>
      <c r="AF56" s="30">
        <v>0.53260869565217395</v>
      </c>
      <c r="AG56" s="30">
        <v>0.56299999999999994</v>
      </c>
      <c r="AH56" s="30">
        <v>0.55056179775281</v>
      </c>
      <c r="AI56" s="33">
        <f t="shared" si="9"/>
        <v>0.71393016039342005</v>
      </c>
      <c r="AJ56" s="32">
        <v>0.83720930199999999</v>
      </c>
      <c r="AK56" s="30">
        <v>0.71948998178505996</v>
      </c>
      <c r="AL56" s="30">
        <v>0.52027027029999995</v>
      </c>
      <c r="AM56" s="30">
        <v>0.31210191082802546</v>
      </c>
      <c r="AN56" s="30">
        <v>0.62886597938144329</v>
      </c>
      <c r="AO56" s="30">
        <v>0.57899999999999996</v>
      </c>
      <c r="AP56" s="30">
        <v>0.6655737704918</v>
      </c>
      <c r="AQ56" s="29">
        <f t="shared" si="10"/>
        <v>0.60893017354090417</v>
      </c>
      <c r="AR56" s="31">
        <v>0.590163934</v>
      </c>
      <c r="AS56" s="30">
        <v>0.56666666669999999</v>
      </c>
      <c r="AT56" s="30">
        <v>0.50909090909999999</v>
      </c>
      <c r="AU56" s="30">
        <v>0.41037735849056606</v>
      </c>
      <c r="AV56" s="30">
        <v>0.51162790697674421</v>
      </c>
      <c r="AW56" s="30">
        <v>0.52500000000000002</v>
      </c>
      <c r="AX56" s="30">
        <v>0.53125</v>
      </c>
      <c r="AY56" s="29">
        <f t="shared" si="11"/>
        <v>0.52059668218104427</v>
      </c>
    </row>
    <row r="57" spans="1:51" ht="15.5">
      <c r="A57" s="38">
        <v>90200</v>
      </c>
      <c r="B57" s="37" t="s">
        <v>72</v>
      </c>
      <c r="C57" s="67" t="s">
        <v>72</v>
      </c>
      <c r="D57" s="32">
        <v>0.80172413799999998</v>
      </c>
      <c r="E57" s="30">
        <v>0.78151260499999997</v>
      </c>
      <c r="F57" s="30">
        <v>0.70078740159999997</v>
      </c>
      <c r="G57" s="30">
        <v>0.5725190839694656</v>
      </c>
      <c r="H57" s="30">
        <v>0.76595744680851063</v>
      </c>
      <c r="I57" s="30">
        <v>0.747</v>
      </c>
      <c r="J57" s="30">
        <v>0.66386554621849003</v>
      </c>
      <c r="K57" s="33">
        <f t="shared" si="6"/>
        <v>0.71905231737092379</v>
      </c>
      <c r="L57" s="32">
        <v>0.66055045899999998</v>
      </c>
      <c r="M57" s="30">
        <v>0.78640776700000004</v>
      </c>
      <c r="N57" s="30">
        <v>0.66233766230000002</v>
      </c>
      <c r="O57" s="30">
        <v>0.58433734939759041</v>
      </c>
      <c r="P57" s="30">
        <v>0.74054054054054053</v>
      </c>
      <c r="Q57" s="30">
        <v>0.76</v>
      </c>
      <c r="R57" s="30">
        <v>0.72619047619048005</v>
      </c>
      <c r="S57" s="29">
        <f t="shared" si="7"/>
        <v>0.70290917920408724</v>
      </c>
      <c r="T57" s="36">
        <v>4034.845714</v>
      </c>
      <c r="U57" s="35">
        <v>3120</v>
      </c>
      <c r="V57" s="35">
        <v>3762.5</v>
      </c>
      <c r="W57" s="35">
        <v>3371.61</v>
      </c>
      <c r="X57" s="35">
        <v>4741.3500000000004</v>
      </c>
      <c r="Y57" s="35">
        <v>4896.2299999999996</v>
      </c>
      <c r="Z57" s="35">
        <v>3007.01</v>
      </c>
      <c r="AA57" s="34">
        <f t="shared" si="8"/>
        <v>3847.6493877142857</v>
      </c>
      <c r="AB57" s="32">
        <v>0.83486238499999998</v>
      </c>
      <c r="AC57" s="30">
        <v>0.91578947368421004</v>
      </c>
      <c r="AD57" s="30">
        <v>0.85294117650000001</v>
      </c>
      <c r="AE57" s="30">
        <v>0.61386138613861385</v>
      </c>
      <c r="AF57" s="30">
        <v>0.5078125</v>
      </c>
      <c r="AG57" s="30">
        <v>0.495</v>
      </c>
      <c r="AH57" s="30">
        <v>0.44</v>
      </c>
      <c r="AI57" s="33">
        <f t="shared" si="9"/>
        <v>0.66575241733183199</v>
      </c>
      <c r="AJ57" s="32">
        <v>0.85287356299999995</v>
      </c>
      <c r="AK57" s="30">
        <v>0.72168905950095996</v>
      </c>
      <c r="AL57" s="30">
        <v>0.53639846739999997</v>
      </c>
      <c r="AM57" s="30">
        <v>0.37681159420289856</v>
      </c>
      <c r="AN57" s="30">
        <v>0.44827586206896552</v>
      </c>
      <c r="AO57" s="30">
        <v>0.52700000000000002</v>
      </c>
      <c r="AP57" s="30">
        <v>0.58823529411764996</v>
      </c>
      <c r="AQ57" s="29">
        <f t="shared" si="10"/>
        <v>0.57875483432721064</v>
      </c>
      <c r="AR57" s="31">
        <v>0.64912280700000002</v>
      </c>
      <c r="AS57" s="30">
        <v>0.54716981129999998</v>
      </c>
      <c r="AT57" s="30">
        <v>0.68421052630000001</v>
      </c>
      <c r="AU57" s="30">
        <v>0.38011695906432746</v>
      </c>
      <c r="AV57" s="30">
        <v>0.74015748031496065</v>
      </c>
      <c r="AW57" s="30">
        <v>0.76</v>
      </c>
      <c r="AX57" s="30">
        <v>0.77966101694915002</v>
      </c>
      <c r="AY57" s="29">
        <f t="shared" si="11"/>
        <v>0.64863408584691962</v>
      </c>
    </row>
    <row r="58" spans="1:51" ht="15.5">
      <c r="A58" s="38">
        <v>20800</v>
      </c>
      <c r="B58" s="37" t="s">
        <v>81</v>
      </c>
      <c r="C58" s="67" t="s">
        <v>81</v>
      </c>
      <c r="D58" s="32">
        <v>0.75949367099999998</v>
      </c>
      <c r="E58" s="30">
        <v>0.7192982456</v>
      </c>
      <c r="F58" s="30">
        <v>0.61403508770000004</v>
      </c>
      <c r="G58" s="30">
        <v>0.44055944055944057</v>
      </c>
      <c r="H58" s="30">
        <v>0.75182481751824815</v>
      </c>
      <c r="I58" s="30">
        <v>0.77300000000000002</v>
      </c>
      <c r="J58" s="30">
        <v>0.77064220183485999</v>
      </c>
      <c r="K58" s="33">
        <f t="shared" si="6"/>
        <v>0.68983620917322119</v>
      </c>
      <c r="L58" s="32">
        <v>0.74712643700000003</v>
      </c>
      <c r="M58" s="30">
        <v>0.65671641790000002</v>
      </c>
      <c r="N58" s="30">
        <v>0.78333333329999999</v>
      </c>
      <c r="O58" s="30">
        <v>0.50761421319796951</v>
      </c>
      <c r="P58" s="30">
        <v>0.60215053763440862</v>
      </c>
      <c r="Q58" s="30">
        <v>0.73599999999999999</v>
      </c>
      <c r="R58" s="30">
        <v>0.73750000000000004</v>
      </c>
      <c r="S58" s="29">
        <f t="shared" si="7"/>
        <v>0.68149156271891109</v>
      </c>
      <c r="T58" s="36">
        <v>4067.7714289999999</v>
      </c>
      <c r="U58" s="35">
        <v>4902.8571429000003</v>
      </c>
      <c r="V58" s="35">
        <v>4699.2857143000001</v>
      </c>
      <c r="W58" s="35">
        <v>3179.02</v>
      </c>
      <c r="X58" s="35">
        <v>3204.11</v>
      </c>
      <c r="Y58" s="35">
        <v>3631.18</v>
      </c>
      <c r="Z58" s="35">
        <v>4162.74</v>
      </c>
      <c r="AA58" s="34">
        <f t="shared" si="8"/>
        <v>3978.137755171429</v>
      </c>
      <c r="AB58" s="32">
        <v>0.88607594899999997</v>
      </c>
      <c r="AC58" s="30">
        <v>0.85714285714285998</v>
      </c>
      <c r="AD58" s="30">
        <v>0.95744680849999997</v>
      </c>
      <c r="AE58" s="30">
        <v>0.72</v>
      </c>
      <c r="AF58" s="30">
        <v>0.67441860465116277</v>
      </c>
      <c r="AG58" s="30">
        <v>0.66700000000000004</v>
      </c>
      <c r="AH58" s="30">
        <v>0.61818181818182005</v>
      </c>
      <c r="AI58" s="33">
        <f t="shared" si="9"/>
        <v>0.76860943392512038</v>
      </c>
      <c r="AJ58" s="32">
        <v>0.90849673200000003</v>
      </c>
      <c r="AK58" s="30">
        <v>0.85521885521885999</v>
      </c>
      <c r="AL58" s="30">
        <v>0.43046357619999998</v>
      </c>
      <c r="AM58" s="30">
        <v>0.47222222222222221</v>
      </c>
      <c r="AN58" s="30">
        <v>0.53846153846153844</v>
      </c>
      <c r="AO58" s="30">
        <v>0.71399999999999997</v>
      </c>
      <c r="AP58" s="30">
        <v>0.56273764258555004</v>
      </c>
      <c r="AQ58" s="29">
        <f t="shared" si="10"/>
        <v>0.64022865238402438</v>
      </c>
      <c r="AR58" s="31">
        <v>0.67441860499999995</v>
      </c>
      <c r="AS58" s="30">
        <v>0.63636363640000004</v>
      </c>
      <c r="AT58" s="30">
        <v>0.5</v>
      </c>
      <c r="AU58" s="30">
        <v>0.28888888888888886</v>
      </c>
      <c r="AV58" s="30">
        <v>0.24561403508771928</v>
      </c>
      <c r="AW58" s="30">
        <v>0.434</v>
      </c>
      <c r="AX58" s="30">
        <v>0.453125</v>
      </c>
      <c r="AY58" s="29">
        <f t="shared" si="11"/>
        <v>0.46177288076808687</v>
      </c>
    </row>
    <row r="59" spans="1:51" ht="15.5">
      <c r="A59" s="38">
        <v>41100</v>
      </c>
      <c r="B59" s="37" t="s">
        <v>35</v>
      </c>
      <c r="C59" s="67" t="s">
        <v>35</v>
      </c>
      <c r="D59" s="32">
        <v>0.72277227700000002</v>
      </c>
      <c r="E59" s="30">
        <v>0.82105263159999997</v>
      </c>
      <c r="F59" s="30">
        <v>0.78313253009999995</v>
      </c>
      <c r="G59" s="30">
        <v>0.57711442786069655</v>
      </c>
      <c r="H59" s="30">
        <v>0.81052631578947365</v>
      </c>
      <c r="I59" s="30">
        <v>0.76500000000000001</v>
      </c>
      <c r="J59" s="30">
        <v>0.80272108843537004</v>
      </c>
      <c r="K59" s="33">
        <f t="shared" si="6"/>
        <v>0.7546170386836486</v>
      </c>
      <c r="L59" s="32">
        <v>0.730337079</v>
      </c>
      <c r="M59" s="30">
        <v>0.77777777780000001</v>
      </c>
      <c r="N59" s="30">
        <v>0.67073170729999998</v>
      </c>
      <c r="O59" s="30">
        <v>0.62745098039215685</v>
      </c>
      <c r="P59" s="30">
        <v>0.77519379844961245</v>
      </c>
      <c r="Q59" s="30">
        <v>0.78400000000000003</v>
      </c>
      <c r="R59" s="30">
        <v>0.84146341463414998</v>
      </c>
      <c r="S59" s="29">
        <f t="shared" si="7"/>
        <v>0.74385067965370288</v>
      </c>
      <c r="T59" s="36">
        <v>2924.6732139999999</v>
      </c>
      <c r="U59" s="35">
        <v>4112.8314286000004</v>
      </c>
      <c r="V59" s="35">
        <v>4614.2857143000001</v>
      </c>
      <c r="W59" s="35">
        <v>2855.86</v>
      </c>
      <c r="X59" s="35">
        <v>4467.34</v>
      </c>
      <c r="Y59" s="35">
        <v>4397.1499999999996</v>
      </c>
      <c r="Z59" s="35">
        <v>2755.2</v>
      </c>
      <c r="AA59" s="34">
        <f t="shared" si="8"/>
        <v>3732.4771938428576</v>
      </c>
      <c r="AB59" s="32">
        <v>0.88607594899999997</v>
      </c>
      <c r="AC59" s="30">
        <v>0.86486486486487002</v>
      </c>
      <c r="AD59" s="30">
        <v>0.86153846150000002</v>
      </c>
      <c r="AE59" s="30">
        <v>0.61627906976744184</v>
      </c>
      <c r="AF59" s="30">
        <v>0.79545454545454541</v>
      </c>
      <c r="AG59" s="30">
        <v>0.73899999999999999</v>
      </c>
      <c r="AH59" s="30">
        <v>0.52459016393443003</v>
      </c>
      <c r="AI59" s="33">
        <f t="shared" si="9"/>
        <v>0.75540043636018406</v>
      </c>
      <c r="AJ59" s="32">
        <v>0.86021505399999998</v>
      </c>
      <c r="AK59" s="30">
        <v>0.72087912087911998</v>
      </c>
      <c r="AL59" s="30">
        <v>0.5264317181</v>
      </c>
      <c r="AM59" s="30">
        <v>0.54185022026431717</v>
      </c>
      <c r="AN59" s="30">
        <v>0.77777777777777779</v>
      </c>
      <c r="AO59" s="30">
        <v>0.51700000000000002</v>
      </c>
      <c r="AP59" s="30">
        <v>0.63370786516854005</v>
      </c>
      <c r="AQ59" s="29">
        <f t="shared" si="10"/>
        <v>0.65398025088425071</v>
      </c>
      <c r="AR59" s="31">
        <v>0.64864864899999997</v>
      </c>
      <c r="AS59" s="30">
        <v>0.65</v>
      </c>
      <c r="AT59" s="30">
        <v>0.4390243902</v>
      </c>
      <c r="AU59" s="30">
        <v>0.27397260273972601</v>
      </c>
      <c r="AV59" s="30">
        <v>0.48484848484848486</v>
      </c>
      <c r="AW59" s="30">
        <v>0.52400000000000002</v>
      </c>
      <c r="AX59" s="30">
        <v>0.38805970149253999</v>
      </c>
      <c r="AY59" s="29">
        <f t="shared" si="11"/>
        <v>0.48693626118296446</v>
      </c>
    </row>
    <row r="60" spans="1:51" ht="15.5">
      <c r="A60" s="38">
        <v>41200</v>
      </c>
      <c r="B60" s="37" t="s">
        <v>148</v>
      </c>
      <c r="C60" s="67" t="s">
        <v>148</v>
      </c>
      <c r="D60" s="32">
        <v>0.78181818199999997</v>
      </c>
      <c r="E60" s="30">
        <v>0.80952380950000002</v>
      </c>
      <c r="F60" s="30">
        <v>0.83333333330000003</v>
      </c>
      <c r="G60" s="30">
        <v>0.60759493670886078</v>
      </c>
      <c r="H60" s="30">
        <v>0.78</v>
      </c>
      <c r="I60" s="30">
        <v>0.82899999999999996</v>
      </c>
      <c r="J60" s="30">
        <v>0.82926829268293001</v>
      </c>
      <c r="K60" s="33">
        <f t="shared" si="6"/>
        <v>0.78150550774168437</v>
      </c>
      <c r="L60" s="32">
        <v>0.73170731700000002</v>
      </c>
      <c r="M60" s="30">
        <v>0.91176470590000003</v>
      </c>
      <c r="N60" s="30">
        <v>0.64705882349999999</v>
      </c>
      <c r="O60" s="30">
        <v>0.55789473684210522</v>
      </c>
      <c r="P60" s="30">
        <v>0.73913043478260865</v>
      </c>
      <c r="Q60" s="30">
        <v>0.73199999999999998</v>
      </c>
      <c r="R60" s="30">
        <v>0.84848484848484995</v>
      </c>
      <c r="S60" s="29">
        <f t="shared" si="7"/>
        <v>0.73829155235850918</v>
      </c>
      <c r="T60" s="36">
        <v>4652.5714289999996</v>
      </c>
      <c r="U60" s="35">
        <v>4877.1428570999997</v>
      </c>
      <c r="V60" s="35">
        <v>5257.1428570999997</v>
      </c>
      <c r="W60" s="35">
        <v>3569.91</v>
      </c>
      <c r="X60" s="35">
        <v>4683.74</v>
      </c>
      <c r="Y60" s="35">
        <v>5725.73</v>
      </c>
      <c r="Z60" s="35">
        <v>3947.41</v>
      </c>
      <c r="AA60" s="34">
        <f t="shared" si="8"/>
        <v>4673.3781633142853</v>
      </c>
      <c r="AB60" s="32">
        <v>0.75</v>
      </c>
      <c r="AC60" s="30">
        <v>0.625</v>
      </c>
      <c r="AD60" s="30">
        <v>0.68965517239999996</v>
      </c>
      <c r="AE60" s="30">
        <v>0.53012048192771088</v>
      </c>
      <c r="AF60" s="30">
        <v>0.56756756756756754</v>
      </c>
      <c r="AG60" s="30">
        <v>0.46800000000000003</v>
      </c>
      <c r="AH60" s="30">
        <v>0.5</v>
      </c>
      <c r="AI60" s="33">
        <f t="shared" si="9"/>
        <v>0.59004903169932554</v>
      </c>
      <c r="AJ60" s="32">
        <v>0.82658959499999995</v>
      </c>
      <c r="AK60" s="30">
        <v>0.70886075949367</v>
      </c>
      <c r="AL60" s="30">
        <v>0.55405405409999997</v>
      </c>
      <c r="AM60" s="30">
        <v>0.26153846153846155</v>
      </c>
      <c r="AN60" s="30">
        <v>0.5757575757575758</v>
      </c>
      <c r="AO60" s="30">
        <v>0.47699999999999998</v>
      </c>
      <c r="AP60" s="30">
        <v>0.57142857142856995</v>
      </c>
      <c r="AQ60" s="29">
        <f t="shared" si="10"/>
        <v>0.56788985961689664</v>
      </c>
      <c r="AR60" s="31">
        <v>0.61904761900000005</v>
      </c>
      <c r="AS60" s="30">
        <v>0.6</v>
      </c>
      <c r="AT60" s="30">
        <v>0.64705882349999999</v>
      </c>
      <c r="AU60" s="30">
        <v>0.37</v>
      </c>
      <c r="AV60" s="30">
        <v>0.5</v>
      </c>
      <c r="AW60" s="30">
        <v>0.56499999999999995</v>
      </c>
      <c r="AX60" s="30">
        <v>0.44</v>
      </c>
      <c r="AY60" s="29">
        <f t="shared" si="11"/>
        <v>0.53444377750000005</v>
      </c>
    </row>
    <row r="61" spans="1:51" ht="15.5">
      <c r="A61" s="38">
        <v>51000</v>
      </c>
      <c r="B61" s="37" t="s">
        <v>143</v>
      </c>
      <c r="C61" s="67" t="s">
        <v>143</v>
      </c>
      <c r="D61" s="32">
        <v>0.83962264200000003</v>
      </c>
      <c r="E61" s="30">
        <v>0.77669902909999999</v>
      </c>
      <c r="F61" s="30">
        <v>0.66055045869999995</v>
      </c>
      <c r="G61" s="30">
        <v>0.51239669421487599</v>
      </c>
      <c r="H61" s="30">
        <v>0.74054054054054053</v>
      </c>
      <c r="I61" s="30">
        <v>0.77800000000000002</v>
      </c>
      <c r="J61" s="30">
        <v>0.71875</v>
      </c>
      <c r="K61" s="33">
        <f t="shared" si="6"/>
        <v>0.71807990922220244</v>
      </c>
      <c r="L61" s="32">
        <v>0.75609756100000003</v>
      </c>
      <c r="M61" s="30">
        <v>0.70093457940000004</v>
      </c>
      <c r="N61" s="30">
        <v>0.67469879519999998</v>
      </c>
      <c r="O61" s="30">
        <v>0.52835051546391754</v>
      </c>
      <c r="P61" s="30">
        <v>0.70707070707070707</v>
      </c>
      <c r="Q61" s="30">
        <v>0.76</v>
      </c>
      <c r="R61" s="30">
        <v>0.82758620689655005</v>
      </c>
      <c r="S61" s="29">
        <f t="shared" si="7"/>
        <v>0.70781976643302491</v>
      </c>
      <c r="T61" s="36">
        <v>3630</v>
      </c>
      <c r="U61" s="35">
        <v>4165.7142856999999</v>
      </c>
      <c r="V61" s="35">
        <v>4858.75</v>
      </c>
      <c r="W61" s="35">
        <v>2204.58</v>
      </c>
      <c r="X61" s="35">
        <v>3095.01</v>
      </c>
      <c r="Y61" s="35">
        <v>2072.7600000000002</v>
      </c>
      <c r="Z61" s="35">
        <v>3585.27</v>
      </c>
      <c r="AA61" s="34">
        <f t="shared" si="8"/>
        <v>3373.1548979571426</v>
      </c>
      <c r="AB61" s="32">
        <v>0.83750000000000002</v>
      </c>
      <c r="AC61" s="30">
        <v>0.63636363636364002</v>
      </c>
      <c r="AD61" s="30">
        <v>0.8461538462</v>
      </c>
      <c r="AE61" s="30">
        <v>0.55701754385964908</v>
      </c>
      <c r="AF61" s="30">
        <v>0.67924528301886788</v>
      </c>
      <c r="AG61" s="30">
        <v>0.433</v>
      </c>
      <c r="AH61" s="30">
        <v>0.38461538461537997</v>
      </c>
      <c r="AI61" s="33">
        <f t="shared" si="9"/>
        <v>0.62484224200821958</v>
      </c>
      <c r="AJ61" s="32">
        <v>0.83726415099999996</v>
      </c>
      <c r="AK61" s="30">
        <v>0.78252032520324999</v>
      </c>
      <c r="AL61" s="30">
        <v>0.3594771242</v>
      </c>
      <c r="AM61" s="30">
        <v>0.30978260869565216</v>
      </c>
      <c r="AN61" s="30">
        <v>0.25</v>
      </c>
      <c r="AO61" s="30">
        <v>0.57499999999999996</v>
      </c>
      <c r="AP61" s="30">
        <v>0.61168384879725002</v>
      </c>
      <c r="AQ61" s="29">
        <f t="shared" si="10"/>
        <v>0.53224686541373611</v>
      </c>
      <c r="AR61" s="31">
        <v>0.58974358999999998</v>
      </c>
      <c r="AS61" s="30">
        <v>0.56756756760000004</v>
      </c>
      <c r="AT61" s="30">
        <v>0.58974358969999996</v>
      </c>
      <c r="AU61" s="30">
        <v>0.22317596566523606</v>
      </c>
      <c r="AV61" s="30">
        <v>0.26865671641791045</v>
      </c>
      <c r="AW61" s="30">
        <v>0.39700000000000002</v>
      </c>
      <c r="AX61" s="30">
        <v>0.36363636363635998</v>
      </c>
      <c r="AY61" s="29">
        <f t="shared" si="11"/>
        <v>0.42850339900278656</v>
      </c>
    </row>
    <row r="62" spans="1:51" ht="15.5">
      <c r="A62" s="38">
        <v>30600</v>
      </c>
      <c r="B62" s="37" t="s">
        <v>47</v>
      </c>
      <c r="C62" s="67" t="s">
        <v>47</v>
      </c>
      <c r="D62" s="32">
        <v>0.71153846200000004</v>
      </c>
      <c r="E62" s="30">
        <v>0.69064748200000003</v>
      </c>
      <c r="F62" s="30">
        <v>0.70297029700000002</v>
      </c>
      <c r="G62" s="30">
        <v>0.48533333333333334</v>
      </c>
      <c r="H62" s="30">
        <v>0.74090909090909096</v>
      </c>
      <c r="I62" s="30">
        <v>0.74199999999999999</v>
      </c>
      <c r="J62" s="30">
        <v>0.70170454545454997</v>
      </c>
      <c r="K62" s="33">
        <f t="shared" si="6"/>
        <v>0.68215760152813931</v>
      </c>
      <c r="L62" s="32">
        <v>0.69655172399999998</v>
      </c>
      <c r="M62" s="30">
        <v>0.75833333329999997</v>
      </c>
      <c r="N62" s="30">
        <v>0.67625899280000001</v>
      </c>
      <c r="O62" s="30">
        <v>0.49601275917065391</v>
      </c>
      <c r="P62" s="30">
        <v>0.73988439306358378</v>
      </c>
      <c r="Q62" s="30">
        <v>0.77200000000000002</v>
      </c>
      <c r="R62" s="30">
        <v>0.70038910505837004</v>
      </c>
      <c r="S62" s="29">
        <f t="shared" si="7"/>
        <v>0.69134718677037255</v>
      </c>
      <c r="T62" s="36">
        <v>3863.2142859999999</v>
      </c>
      <c r="U62" s="35">
        <v>3697.8571428999999</v>
      </c>
      <c r="V62" s="35">
        <v>3995.4285713999998</v>
      </c>
      <c r="W62" s="35">
        <v>2538.65</v>
      </c>
      <c r="X62" s="35">
        <v>3504</v>
      </c>
      <c r="Y62" s="35">
        <v>2950.6</v>
      </c>
      <c r="Z62" s="35">
        <v>3324.25</v>
      </c>
      <c r="AA62" s="34">
        <f t="shared" si="8"/>
        <v>3410.5714286142852</v>
      </c>
      <c r="AB62" s="32">
        <v>0.89075630299999997</v>
      </c>
      <c r="AC62" s="30">
        <v>0.89130434782609003</v>
      </c>
      <c r="AD62" s="30">
        <v>0.97701149430000001</v>
      </c>
      <c r="AE62" s="30">
        <v>0.62903225806451613</v>
      </c>
      <c r="AF62" s="30">
        <v>0.53164556962025311</v>
      </c>
      <c r="AG62" s="30">
        <v>0.44900000000000001</v>
      </c>
      <c r="AH62" s="30">
        <v>0.50641025641026005</v>
      </c>
      <c r="AI62" s="33">
        <f t="shared" si="9"/>
        <v>0.69645146131730262</v>
      </c>
      <c r="AJ62" s="32">
        <v>0.92128279899999999</v>
      </c>
      <c r="AK62" s="30">
        <v>0.90023752969120996</v>
      </c>
      <c r="AL62" s="30">
        <v>0.42074927950000002</v>
      </c>
      <c r="AM62" s="30">
        <v>0.13261648745519714</v>
      </c>
      <c r="AN62" s="30">
        <v>0.52348993288590606</v>
      </c>
      <c r="AO62" s="30">
        <v>0.64500000000000002</v>
      </c>
      <c r="AP62" s="30">
        <v>0.71540469973889997</v>
      </c>
      <c r="AQ62" s="29">
        <f t="shared" si="10"/>
        <v>0.60839724689588759</v>
      </c>
      <c r="AR62" s="31">
        <v>0.49367088599999998</v>
      </c>
      <c r="AS62" s="30">
        <v>0.67948717950000004</v>
      </c>
      <c r="AT62" s="30">
        <v>0.60294117650000001</v>
      </c>
      <c r="AU62" s="30">
        <v>0.2831858407079646</v>
      </c>
      <c r="AV62" s="30">
        <v>0.35454545454545455</v>
      </c>
      <c r="AW62" s="30">
        <v>0.439</v>
      </c>
      <c r="AX62" s="30">
        <v>0.39887640449438</v>
      </c>
      <c r="AY62" s="29">
        <f t="shared" si="11"/>
        <v>0.46452956310682847</v>
      </c>
    </row>
    <row r="63" spans="1:51" ht="15.5">
      <c r="A63" s="38">
        <v>41300</v>
      </c>
      <c r="B63" s="37" t="s">
        <v>144</v>
      </c>
      <c r="C63" s="67" t="s">
        <v>144</v>
      </c>
      <c r="D63" s="32">
        <v>0.875</v>
      </c>
      <c r="E63" s="30">
        <v>0.82178217819999999</v>
      </c>
      <c r="F63" s="30">
        <v>0.71134020620000005</v>
      </c>
      <c r="G63" s="30">
        <v>0.55072463768115942</v>
      </c>
      <c r="H63" s="30">
        <v>0.83018867924528306</v>
      </c>
      <c r="I63" s="30">
        <v>0.77500000000000002</v>
      </c>
      <c r="J63" s="30">
        <v>0.79295154185021999</v>
      </c>
      <c r="K63" s="33">
        <f t="shared" si="6"/>
        <v>0.76528389188238044</v>
      </c>
      <c r="L63" s="32">
        <v>0.77272727299999999</v>
      </c>
      <c r="M63" s="30">
        <v>0.77669902909999999</v>
      </c>
      <c r="N63" s="30">
        <v>0.63888888889999995</v>
      </c>
      <c r="O63" s="30">
        <v>0.56270096463022512</v>
      </c>
      <c r="P63" s="30">
        <v>0.80368098159509205</v>
      </c>
      <c r="Q63" s="30">
        <v>0.79500000000000004</v>
      </c>
      <c r="R63" s="30">
        <v>0.80346820809248998</v>
      </c>
      <c r="S63" s="29">
        <f t="shared" si="7"/>
        <v>0.73616647790254397</v>
      </c>
      <c r="T63" s="36">
        <v>4140</v>
      </c>
      <c r="U63" s="35">
        <v>4367.1428570999997</v>
      </c>
      <c r="V63" s="35">
        <v>3646.3314286</v>
      </c>
      <c r="W63" s="35">
        <v>4037.37</v>
      </c>
      <c r="X63" s="35">
        <v>5411.46</v>
      </c>
      <c r="Y63" s="35">
        <v>4515.28</v>
      </c>
      <c r="Z63" s="35">
        <v>4850.16</v>
      </c>
      <c r="AA63" s="34">
        <f t="shared" si="8"/>
        <v>4423.9634693857142</v>
      </c>
      <c r="AB63" s="32">
        <v>0.9</v>
      </c>
      <c r="AC63" s="30">
        <v>0.86315789473684001</v>
      </c>
      <c r="AD63" s="30">
        <v>0.89090909090000003</v>
      </c>
      <c r="AE63" s="30">
        <v>0.45614035087719296</v>
      </c>
      <c r="AF63" s="30">
        <v>0.43650793650793651</v>
      </c>
      <c r="AG63" s="30">
        <v>0.32700000000000001</v>
      </c>
      <c r="AH63" s="30">
        <v>0.39837398373984001</v>
      </c>
      <c r="AI63" s="33">
        <f t="shared" si="9"/>
        <v>0.61029846525168707</v>
      </c>
      <c r="AJ63" s="32">
        <v>0.86734693900000004</v>
      </c>
      <c r="AK63" s="30">
        <v>0.79303675048356004</v>
      </c>
      <c r="AL63" s="30">
        <v>0.40178571429999999</v>
      </c>
      <c r="AM63" s="30">
        <v>0.22580645161290322</v>
      </c>
      <c r="AN63" s="30">
        <v>0.31775700934579437</v>
      </c>
      <c r="AO63" s="30">
        <v>0.69599999999999995</v>
      </c>
      <c r="AP63" s="30">
        <v>0.70686456400742004</v>
      </c>
      <c r="AQ63" s="29">
        <f t="shared" si="10"/>
        <v>0.57265677553566807</v>
      </c>
      <c r="AR63" s="31">
        <v>0.803571429</v>
      </c>
      <c r="AS63" s="30">
        <v>0.65671641790000002</v>
      </c>
      <c r="AT63" s="30">
        <v>0.42857142860000003</v>
      </c>
      <c r="AU63" s="30">
        <v>0.23529411764705882</v>
      </c>
      <c r="AV63" s="30">
        <v>0.38461538461538464</v>
      </c>
      <c r="AW63" s="30">
        <v>0.46300000000000002</v>
      </c>
      <c r="AX63" s="30">
        <v>0.42446043165468</v>
      </c>
      <c r="AY63" s="29">
        <f t="shared" si="11"/>
        <v>0.4851756013453033</v>
      </c>
    </row>
    <row r="64" spans="1:51" ht="15.5">
      <c r="A64" s="38">
        <v>60600</v>
      </c>
      <c r="B64" s="37" t="s">
        <v>170</v>
      </c>
      <c r="C64" s="67" t="s">
        <v>170</v>
      </c>
      <c r="D64" s="32">
        <v>0.82258064500000005</v>
      </c>
      <c r="E64" s="30">
        <v>0.85714285710000004</v>
      </c>
      <c r="F64" s="30">
        <v>0.75862068969999996</v>
      </c>
      <c r="G64" s="30">
        <v>0.40540540540540543</v>
      </c>
      <c r="H64" s="30">
        <v>0.5714285714285714</v>
      </c>
      <c r="I64" s="30">
        <v>0.71599999999999997</v>
      </c>
      <c r="J64" s="30">
        <v>0.73</v>
      </c>
      <c r="K64" s="33">
        <f t="shared" si="6"/>
        <v>0.69445402409056811</v>
      </c>
      <c r="L64" s="32">
        <v>0.83606557400000003</v>
      </c>
      <c r="M64" s="30">
        <v>0.73913043479999996</v>
      </c>
      <c r="N64" s="30">
        <v>0.76</v>
      </c>
      <c r="O64" s="30">
        <v>0.49122807017543857</v>
      </c>
      <c r="P64" s="30">
        <v>0.63736263736263732</v>
      </c>
      <c r="Q64" s="30">
        <v>0.73499999999999999</v>
      </c>
      <c r="R64" s="30">
        <v>0.75342465753425003</v>
      </c>
      <c r="S64" s="29">
        <f t="shared" si="7"/>
        <v>0.70745876769604643</v>
      </c>
      <c r="T64" s="36">
        <v>4172.8571430000002</v>
      </c>
      <c r="U64" s="35">
        <v>3834.2857143000001</v>
      </c>
      <c r="V64" s="35">
        <v>3969.1428571000001</v>
      </c>
      <c r="W64" s="35">
        <v>3862.75</v>
      </c>
      <c r="X64" s="35">
        <v>3746.6</v>
      </c>
      <c r="Y64" s="35">
        <v>4381.8900000000003</v>
      </c>
      <c r="Z64" s="35">
        <v>5339.38</v>
      </c>
      <c r="AA64" s="34">
        <f t="shared" si="8"/>
        <v>4186.7008163428573</v>
      </c>
      <c r="AB64" s="32">
        <v>0.81967213100000003</v>
      </c>
      <c r="AC64" s="30">
        <v>0.65625</v>
      </c>
      <c r="AD64" s="30">
        <v>0.77777777780000001</v>
      </c>
      <c r="AE64" s="30">
        <v>0.40825688073394495</v>
      </c>
      <c r="AF64" s="30">
        <v>0.27710843373493976</v>
      </c>
      <c r="AG64" s="30">
        <v>0.22800000000000001</v>
      </c>
      <c r="AH64" s="30">
        <v>0.32258064516128998</v>
      </c>
      <c r="AI64" s="33">
        <f t="shared" si="9"/>
        <v>0.49852083834716782</v>
      </c>
      <c r="AJ64" s="32">
        <v>0.80519480499999996</v>
      </c>
      <c r="AK64" s="30">
        <v>0.79500000000000004</v>
      </c>
      <c r="AL64" s="30">
        <v>0.52472527469999997</v>
      </c>
      <c r="AM64" s="30">
        <v>0.2947976878612717</v>
      </c>
      <c r="AN64" s="30">
        <v>0.7142857142857143</v>
      </c>
      <c r="AO64" s="30">
        <v>0.58899999999999997</v>
      </c>
      <c r="AP64" s="30">
        <v>0.61377245508982003</v>
      </c>
      <c r="AQ64" s="29">
        <f t="shared" si="10"/>
        <v>0.61953941956240099</v>
      </c>
      <c r="AR64" s="31">
        <v>0.55555555599999995</v>
      </c>
      <c r="AS64" s="30">
        <v>0.73913043479999996</v>
      </c>
      <c r="AT64" s="30">
        <v>0.67857142859999997</v>
      </c>
      <c r="AU64" s="30">
        <v>0.43689320388349512</v>
      </c>
      <c r="AV64" s="30">
        <v>0.55555555555555558</v>
      </c>
      <c r="AW64" s="30">
        <v>0.64</v>
      </c>
      <c r="AX64" s="30">
        <v>0.62222222222222001</v>
      </c>
      <c r="AY64" s="29">
        <f t="shared" si="11"/>
        <v>0.60398977158018141</v>
      </c>
    </row>
    <row r="65" spans="1:51" ht="15.5">
      <c r="A65" s="38">
        <v>60700</v>
      </c>
      <c r="B65" s="37" t="s">
        <v>174</v>
      </c>
      <c r="C65" s="67" t="s">
        <v>174</v>
      </c>
      <c r="D65" s="32">
        <v>0.71794871800000004</v>
      </c>
      <c r="E65" s="30">
        <v>0.75221238940000001</v>
      </c>
      <c r="F65" s="30">
        <v>0.70491803279999998</v>
      </c>
      <c r="G65" s="30">
        <v>0.45488721804511278</v>
      </c>
      <c r="H65" s="30">
        <v>0.7142857142857143</v>
      </c>
      <c r="I65" s="30">
        <v>0.68400000000000005</v>
      </c>
      <c r="J65" s="30">
        <v>0.72357723577235999</v>
      </c>
      <c r="K65" s="33">
        <f t="shared" si="6"/>
        <v>0.6788327583290269</v>
      </c>
      <c r="L65" s="32">
        <v>0.58064516099999997</v>
      </c>
      <c r="M65" s="30">
        <v>0.64210526320000005</v>
      </c>
      <c r="N65" s="30">
        <v>0.6972477064</v>
      </c>
      <c r="O65" s="30">
        <v>0.49095607235142119</v>
      </c>
      <c r="P65" s="30">
        <v>0.70481927710843373</v>
      </c>
      <c r="Q65" s="30">
        <v>0.77900000000000003</v>
      </c>
      <c r="R65" s="30">
        <v>0.80952380952380998</v>
      </c>
      <c r="S65" s="29">
        <f t="shared" si="7"/>
        <v>0.67204246994052352</v>
      </c>
      <c r="T65" s="36">
        <v>3389.0857139999998</v>
      </c>
      <c r="U65" s="35">
        <v>3837.5</v>
      </c>
      <c r="V65" s="35">
        <v>4005.5357143000001</v>
      </c>
      <c r="W65" s="35">
        <v>2792.4</v>
      </c>
      <c r="X65" s="35">
        <v>3674.68</v>
      </c>
      <c r="Y65" s="35">
        <v>3470.38</v>
      </c>
      <c r="Z65" s="35">
        <v>4011.04</v>
      </c>
      <c r="AA65" s="34">
        <f t="shared" si="8"/>
        <v>3597.2316326142859</v>
      </c>
      <c r="AB65" s="32">
        <v>0.78846153900000004</v>
      </c>
      <c r="AC65" s="30">
        <v>0.91111111111110998</v>
      </c>
      <c r="AD65" s="30">
        <v>0.89534883720000003</v>
      </c>
      <c r="AE65" s="30">
        <v>0.49671052631578949</v>
      </c>
      <c r="AF65" s="30">
        <v>0.5636363636363636</v>
      </c>
      <c r="AG65" s="30">
        <v>0.40600000000000003</v>
      </c>
      <c r="AH65" s="30">
        <v>0.6875</v>
      </c>
      <c r="AI65" s="33">
        <f t="shared" si="9"/>
        <v>0.67839548246618031</v>
      </c>
      <c r="AJ65" s="32">
        <v>0.88423645299999998</v>
      </c>
      <c r="AK65" s="30">
        <v>0.78698224852070997</v>
      </c>
      <c r="AL65" s="30">
        <v>0.487654321</v>
      </c>
      <c r="AM65" s="30">
        <v>0.22857142857142856</v>
      </c>
      <c r="AN65" s="30">
        <v>0.68965517241379315</v>
      </c>
      <c r="AO65" s="30">
        <v>0.628</v>
      </c>
      <c r="AP65" s="30">
        <v>0.52586206896552001</v>
      </c>
      <c r="AQ65" s="29">
        <f t="shared" si="10"/>
        <v>0.60442309892449309</v>
      </c>
      <c r="AR65" s="31">
        <v>0.53333333299999997</v>
      </c>
      <c r="AS65" s="30">
        <v>0.57377049179999995</v>
      </c>
      <c r="AT65" s="30">
        <v>0.56000000000000005</v>
      </c>
      <c r="AU65" s="30">
        <v>0.21782178217821782</v>
      </c>
      <c r="AV65" s="30">
        <v>0.43636363636363634</v>
      </c>
      <c r="AW65" s="30">
        <v>0.38900000000000001</v>
      </c>
      <c r="AX65" s="30">
        <v>0.45454545454544998</v>
      </c>
      <c r="AY65" s="29">
        <f t="shared" si="11"/>
        <v>0.45211924255532915</v>
      </c>
    </row>
    <row r="66" spans="1:51" ht="15.5">
      <c r="A66" s="38">
        <v>91100</v>
      </c>
      <c r="B66" s="37" t="s">
        <v>101</v>
      </c>
      <c r="C66" s="67" t="s">
        <v>101</v>
      </c>
      <c r="D66" s="32">
        <v>0.90151515199999999</v>
      </c>
      <c r="E66" s="30">
        <v>0.73148148150000003</v>
      </c>
      <c r="F66" s="30">
        <v>0.80701754390000002</v>
      </c>
      <c r="G66" s="30">
        <v>0.56206896551724139</v>
      </c>
      <c r="H66" s="30">
        <v>0.67821782178217827</v>
      </c>
      <c r="I66" s="30">
        <v>0.77300000000000002</v>
      </c>
      <c r="J66" s="30">
        <v>0.74452554744526001</v>
      </c>
      <c r="K66" s="33">
        <f t="shared" si="6"/>
        <v>0.74254664459209707</v>
      </c>
      <c r="L66" s="32">
        <v>0.80800000000000005</v>
      </c>
      <c r="M66" s="30">
        <v>0.6956521739</v>
      </c>
      <c r="N66" s="30">
        <v>0.58695652170000001</v>
      </c>
      <c r="O66" s="30">
        <v>0.52339181286549707</v>
      </c>
      <c r="P66" s="30">
        <v>0.69683257918552033</v>
      </c>
      <c r="Q66" s="30">
        <v>0.77300000000000002</v>
      </c>
      <c r="R66" s="30">
        <v>0.73033707865168995</v>
      </c>
      <c r="S66" s="29">
        <f t="shared" si="7"/>
        <v>0.68773859518610103</v>
      </c>
      <c r="T66" s="36">
        <v>5520</v>
      </c>
      <c r="U66" s="35">
        <v>4468.5714286000002</v>
      </c>
      <c r="V66" s="35">
        <v>5451.4285713999998</v>
      </c>
      <c r="W66" s="35">
        <v>4751.03</v>
      </c>
      <c r="X66" s="35">
        <v>4718.9799999999996</v>
      </c>
      <c r="Y66" s="35">
        <v>5456.53</v>
      </c>
      <c r="Z66" s="35">
        <v>7038</v>
      </c>
      <c r="AA66" s="34">
        <f t="shared" si="8"/>
        <v>5343.5057142857131</v>
      </c>
      <c r="AB66" s="32">
        <v>0.94354838699999999</v>
      </c>
      <c r="AC66" s="30">
        <v>0.88405797101449002</v>
      </c>
      <c r="AD66" s="30">
        <v>0.89189189189999996</v>
      </c>
      <c r="AE66" s="30">
        <v>0.67153284671532842</v>
      </c>
      <c r="AF66" s="30">
        <v>0.5</v>
      </c>
      <c r="AG66" s="30">
        <v>0.42199999999999999</v>
      </c>
      <c r="AH66" s="30">
        <v>0.58536585365853999</v>
      </c>
      <c r="AI66" s="33">
        <f t="shared" si="9"/>
        <v>0.69977099289833689</v>
      </c>
      <c r="AJ66" s="32">
        <v>0.79470198700000005</v>
      </c>
      <c r="AK66" s="30">
        <v>0.77280858676207997</v>
      </c>
      <c r="AL66" s="30">
        <v>0.44169611310000001</v>
      </c>
      <c r="AM66" s="30">
        <v>0.39380530973451328</v>
      </c>
      <c r="AN66" s="30">
        <v>0.66666666666666663</v>
      </c>
      <c r="AO66" s="30">
        <v>0.81399999999999995</v>
      </c>
      <c r="AP66" s="30">
        <v>0.65346534653465005</v>
      </c>
      <c r="AQ66" s="29">
        <f t="shared" si="10"/>
        <v>0.64816342997112997</v>
      </c>
      <c r="AR66" s="31">
        <v>0.74647887300000004</v>
      </c>
      <c r="AS66" s="30">
        <v>0.62711864409999996</v>
      </c>
      <c r="AT66" s="30">
        <v>0.42857142860000003</v>
      </c>
      <c r="AU66" s="30">
        <v>0.489247311827957</v>
      </c>
      <c r="AV66" s="30">
        <v>0.77862595419847325</v>
      </c>
      <c r="AW66" s="30">
        <v>0.80900000000000005</v>
      </c>
      <c r="AX66" s="30">
        <v>0.71212121212121005</v>
      </c>
      <c r="AY66" s="29">
        <f t="shared" si="11"/>
        <v>0.65588048912109154</v>
      </c>
    </row>
    <row r="67" spans="1:51" ht="15.5">
      <c r="A67" s="38">
        <v>10600</v>
      </c>
      <c r="B67" s="37" t="s">
        <v>111</v>
      </c>
      <c r="C67" s="67" t="s">
        <v>111</v>
      </c>
      <c r="D67" s="32">
        <v>0.80180180199999995</v>
      </c>
      <c r="E67" s="30">
        <v>0.78749999999999998</v>
      </c>
      <c r="F67" s="30">
        <v>0.75</v>
      </c>
      <c r="G67" s="30">
        <v>0.61688311688311692</v>
      </c>
      <c r="H67" s="30">
        <v>0.75694444444444442</v>
      </c>
      <c r="I67" s="30">
        <v>0.85099999999999998</v>
      </c>
      <c r="J67" s="30">
        <v>0.78225806451613</v>
      </c>
      <c r="K67" s="33">
        <f t="shared" ref="K67:K98" si="12">AVERAGE(D67:J67)</f>
        <v>0.76376963254909869</v>
      </c>
      <c r="L67" s="32">
        <v>0.70967741900000003</v>
      </c>
      <c r="M67" s="30">
        <v>0.77027027029999995</v>
      </c>
      <c r="N67" s="30">
        <v>0.78313253009999995</v>
      </c>
      <c r="O67" s="30">
        <v>0.59067357512953367</v>
      </c>
      <c r="P67" s="30">
        <v>0.75912408759124084</v>
      </c>
      <c r="Q67" s="30">
        <v>0.84299999999999997</v>
      </c>
      <c r="R67" s="30">
        <v>0.79310344827585999</v>
      </c>
      <c r="S67" s="29">
        <f t="shared" ref="S67:S98" si="13">AVERAGE(L67:R67)</f>
        <v>0.74985447577094777</v>
      </c>
      <c r="T67" s="36">
        <v>4585.5</v>
      </c>
      <c r="U67" s="35">
        <v>5369</v>
      </c>
      <c r="V67" s="35">
        <v>6841</v>
      </c>
      <c r="W67" s="35">
        <v>3956.81</v>
      </c>
      <c r="X67" s="35">
        <v>4832.78</v>
      </c>
      <c r="Y67" s="35">
        <v>4939.8599999999997</v>
      </c>
      <c r="Z67" s="35">
        <v>4955.4799999999996</v>
      </c>
      <c r="AA67" s="34">
        <f t="shared" ref="AA67:AA98" si="14">AVERAGE(T67:Z67)</f>
        <v>5068.6328571428576</v>
      </c>
      <c r="AB67" s="32">
        <v>0.91011235999999995</v>
      </c>
      <c r="AC67" s="30">
        <v>0.97101449275361995</v>
      </c>
      <c r="AD67" s="30">
        <v>0.94805194810000004</v>
      </c>
      <c r="AE67" s="30">
        <v>0.63698630136986301</v>
      </c>
      <c r="AF67" s="30">
        <v>0.68817204301075274</v>
      </c>
      <c r="AG67" s="30">
        <v>0.59199999999999997</v>
      </c>
      <c r="AH67" s="30">
        <v>0.55319148936170004</v>
      </c>
      <c r="AI67" s="33">
        <f t="shared" ref="AI67:AI98" si="15">AVERAGE(AB67:AH67)</f>
        <v>0.75707551922799077</v>
      </c>
      <c r="AJ67" s="32">
        <v>0.85714285700000004</v>
      </c>
      <c r="AK67" s="30">
        <v>0.68205128205127996</v>
      </c>
      <c r="AL67" s="30">
        <v>0.51296829970000002</v>
      </c>
      <c r="AM67" s="30">
        <v>0.53448275862068961</v>
      </c>
      <c r="AN67" s="30">
        <v>0.66666666666666663</v>
      </c>
      <c r="AO67" s="30">
        <v>0.69599999999999995</v>
      </c>
      <c r="AP67" s="30">
        <v>0.61861861861862</v>
      </c>
      <c r="AQ67" s="29">
        <f t="shared" ref="AQ67:AQ98" si="16">AVERAGE(AJ67:AP67)</f>
        <v>0.65256149752246517</v>
      </c>
      <c r="AR67" s="31">
        <v>0.56000000000000005</v>
      </c>
      <c r="AS67" s="30">
        <v>0.66666666669999997</v>
      </c>
      <c r="AT67" s="30">
        <v>0.61363636359999996</v>
      </c>
      <c r="AU67" s="30">
        <v>0.32258064516129031</v>
      </c>
      <c r="AV67" s="30">
        <v>0.55102040816326525</v>
      </c>
      <c r="AW67" s="30">
        <v>0.5</v>
      </c>
      <c r="AX67" s="30">
        <v>0.48888888888888998</v>
      </c>
      <c r="AY67" s="29">
        <f t="shared" ref="AY67:AY98" si="17">AVERAGE(AR67:AX67)</f>
        <v>0.52897042464477795</v>
      </c>
    </row>
    <row r="68" spans="1:51" ht="15.5">
      <c r="A68" s="38">
        <v>90300</v>
      </c>
      <c r="B68" s="37" t="s">
        <v>119</v>
      </c>
      <c r="C68" s="67" t="s">
        <v>119</v>
      </c>
      <c r="D68" s="32">
        <v>0.79574468099999995</v>
      </c>
      <c r="E68" s="30">
        <v>0.73039215690000003</v>
      </c>
      <c r="F68" s="30">
        <v>0.75471698109999996</v>
      </c>
      <c r="G68" s="30">
        <v>0.53026634382566584</v>
      </c>
      <c r="H68" s="30">
        <v>0.74581939799331098</v>
      </c>
      <c r="I68" s="30">
        <v>0.82699999999999996</v>
      </c>
      <c r="J68" s="30">
        <v>0.71786833855799004</v>
      </c>
      <c r="K68" s="33">
        <f t="shared" si="12"/>
        <v>0.72882969991099522</v>
      </c>
      <c r="L68" s="32">
        <v>0.69417475699999998</v>
      </c>
      <c r="M68" s="30">
        <v>0.68367346939999996</v>
      </c>
      <c r="N68" s="30">
        <v>0.73333333329999995</v>
      </c>
      <c r="O68" s="30">
        <v>0.59259259259259256</v>
      </c>
      <c r="P68" s="30">
        <v>0.76859504132231404</v>
      </c>
      <c r="Q68" s="30">
        <v>0.8</v>
      </c>
      <c r="R68" s="30">
        <v>0.72388059701493002</v>
      </c>
      <c r="S68" s="29">
        <f t="shared" si="13"/>
        <v>0.71374997008997665</v>
      </c>
      <c r="T68" s="36">
        <v>4996.1428569999998</v>
      </c>
      <c r="U68" s="35">
        <v>5785.7142856999999</v>
      </c>
      <c r="V68" s="35">
        <v>5546.89</v>
      </c>
      <c r="W68" s="35">
        <v>5565.73</v>
      </c>
      <c r="X68" s="35">
        <v>5245.52</v>
      </c>
      <c r="Y68" s="35">
        <v>4577.13</v>
      </c>
      <c r="Z68" s="35">
        <v>5669.63</v>
      </c>
      <c r="AA68" s="34">
        <f t="shared" si="14"/>
        <v>5340.9653060999999</v>
      </c>
      <c r="AB68" s="32">
        <v>0.84729063999999998</v>
      </c>
      <c r="AC68" s="30">
        <v>0.80405405405404995</v>
      </c>
      <c r="AD68" s="30">
        <v>0.91390728480000005</v>
      </c>
      <c r="AE68" s="30">
        <v>0.64</v>
      </c>
      <c r="AF68" s="30">
        <v>0.62621359223300976</v>
      </c>
      <c r="AG68" s="30">
        <v>0.48399999999999999</v>
      </c>
      <c r="AH68" s="30">
        <v>0.43693693693694002</v>
      </c>
      <c r="AI68" s="33">
        <f t="shared" si="15"/>
        <v>0.67891464400342849</v>
      </c>
      <c r="AJ68" s="32">
        <v>0.80168776399999997</v>
      </c>
      <c r="AK68" s="30">
        <v>0.77541899441341</v>
      </c>
      <c r="AL68" s="30">
        <v>0.43483412319999998</v>
      </c>
      <c r="AM68" s="30">
        <v>0.28759894459102903</v>
      </c>
      <c r="AN68" s="30">
        <v>0.49152542372881358</v>
      </c>
      <c r="AO68" s="30">
        <v>0.67200000000000004</v>
      </c>
      <c r="AP68" s="30">
        <v>0.62815405046480999</v>
      </c>
      <c r="AQ68" s="29">
        <f t="shared" si="16"/>
        <v>0.5844599000568661</v>
      </c>
      <c r="AR68" s="31">
        <v>0.68085106399999995</v>
      </c>
      <c r="AS68" s="30">
        <v>0.68867924530000002</v>
      </c>
      <c r="AT68" s="30">
        <v>0.57317073169999999</v>
      </c>
      <c r="AU68" s="30">
        <v>0.42222222222222222</v>
      </c>
      <c r="AV68" s="30">
        <v>0.74698795180722888</v>
      </c>
      <c r="AW68" s="30">
        <v>0.79</v>
      </c>
      <c r="AX68" s="30">
        <v>0.76704545454545003</v>
      </c>
      <c r="AY68" s="29">
        <f t="shared" si="17"/>
        <v>0.6669938099392716</v>
      </c>
    </row>
    <row r="69" spans="1:51" ht="15.5">
      <c r="A69" s="38">
        <v>41500</v>
      </c>
      <c r="B69" s="37" t="s">
        <v>102</v>
      </c>
      <c r="C69" s="67" t="s">
        <v>102</v>
      </c>
      <c r="D69" s="32">
        <v>0.78823529400000003</v>
      </c>
      <c r="E69" s="30">
        <v>0.67692307689999998</v>
      </c>
      <c r="F69" s="30">
        <v>0.81159420289999995</v>
      </c>
      <c r="G69" s="30">
        <v>0.5752212389380531</v>
      </c>
      <c r="H69" s="30">
        <v>0.79452054794520544</v>
      </c>
      <c r="I69" s="30">
        <v>0.88300000000000001</v>
      </c>
      <c r="J69" s="30">
        <v>0.69473684210525999</v>
      </c>
      <c r="K69" s="33">
        <f t="shared" si="12"/>
        <v>0.74631874325550274</v>
      </c>
      <c r="L69" s="32">
        <v>0.68571428599999995</v>
      </c>
      <c r="M69" s="30">
        <v>0.68493150680000003</v>
      </c>
      <c r="N69" s="30">
        <v>0.71428571429999999</v>
      </c>
      <c r="O69" s="30">
        <v>0.59281437125748504</v>
      </c>
      <c r="P69" s="30">
        <v>0.77358490566037741</v>
      </c>
      <c r="Q69" s="30">
        <v>0.80600000000000005</v>
      </c>
      <c r="R69" s="30">
        <v>0.67816091954022995</v>
      </c>
      <c r="S69" s="29">
        <f t="shared" si="13"/>
        <v>0.70507024336544166</v>
      </c>
      <c r="T69" s="36">
        <v>3942.8571430000002</v>
      </c>
      <c r="U69" s="35">
        <v>4460.7142856999999</v>
      </c>
      <c r="V69" s="35">
        <v>3840</v>
      </c>
      <c r="W69" s="35">
        <v>4171.05</v>
      </c>
      <c r="X69" s="35">
        <v>5388.8</v>
      </c>
      <c r="Y69" s="35">
        <v>4866.92</v>
      </c>
      <c r="Z69" s="35">
        <v>4497</v>
      </c>
      <c r="AA69" s="34">
        <f t="shared" si="14"/>
        <v>4452.4773469571428</v>
      </c>
      <c r="AB69" s="32">
        <v>0.78571428600000004</v>
      </c>
      <c r="AC69" s="30">
        <v>0.72463768115941996</v>
      </c>
      <c r="AD69" s="30">
        <v>0.85365853660000002</v>
      </c>
      <c r="AE69" s="30">
        <v>0.68461538461538463</v>
      </c>
      <c r="AF69" s="30">
        <v>0.53846153846153844</v>
      </c>
      <c r="AG69" s="30">
        <v>0.39600000000000002</v>
      </c>
      <c r="AH69" s="30">
        <v>0.50877192982455999</v>
      </c>
      <c r="AI69" s="33">
        <f t="shared" si="15"/>
        <v>0.64169419380870052</v>
      </c>
      <c r="AJ69" s="32">
        <v>0.93577981700000001</v>
      </c>
      <c r="AK69" s="30">
        <v>0.79133858267717005</v>
      </c>
      <c r="AL69" s="30">
        <v>0.55140186920000001</v>
      </c>
      <c r="AM69" s="30">
        <v>0.2</v>
      </c>
      <c r="AN69" s="30">
        <v>0.80952380952380953</v>
      </c>
      <c r="AO69" s="30">
        <v>0.66900000000000004</v>
      </c>
      <c r="AP69" s="30">
        <v>0.71022727272727004</v>
      </c>
      <c r="AQ69" s="29">
        <f t="shared" si="16"/>
        <v>0.66675305016117847</v>
      </c>
      <c r="AR69" s="31">
        <v>0.58536585399999996</v>
      </c>
      <c r="AS69" s="30">
        <v>0.59459459459999997</v>
      </c>
      <c r="AT69" s="30">
        <v>0.48</v>
      </c>
      <c r="AU69" s="30">
        <v>0.25490196078431371</v>
      </c>
      <c r="AV69" s="30">
        <v>0.3902439024390244</v>
      </c>
      <c r="AW69" s="30">
        <v>0.30499999999999999</v>
      </c>
      <c r="AX69" s="30">
        <v>0.38095238095237999</v>
      </c>
      <c r="AY69" s="29">
        <f t="shared" si="17"/>
        <v>0.42729409896795978</v>
      </c>
    </row>
    <row r="70" spans="1:51" ht="15.5">
      <c r="A70" s="38">
        <v>41600</v>
      </c>
      <c r="B70" s="37" t="s">
        <v>169</v>
      </c>
      <c r="C70" s="67" t="s">
        <v>169</v>
      </c>
      <c r="D70" s="32">
        <v>0.78160919500000003</v>
      </c>
      <c r="E70" s="30">
        <v>0.75384615379999997</v>
      </c>
      <c r="F70" s="30">
        <v>0.78481012660000005</v>
      </c>
      <c r="G70" s="30">
        <v>0.56983240223463683</v>
      </c>
      <c r="H70" s="30">
        <v>0.78698224852071008</v>
      </c>
      <c r="I70" s="30">
        <v>0.77900000000000003</v>
      </c>
      <c r="J70" s="30">
        <v>0.71710526315789003</v>
      </c>
      <c r="K70" s="33">
        <f t="shared" si="12"/>
        <v>0.7390264841876053</v>
      </c>
      <c r="L70" s="32">
        <v>0.75308642000000003</v>
      </c>
      <c r="M70" s="30">
        <v>0.68918918920000005</v>
      </c>
      <c r="N70" s="30">
        <v>0.71621621619999998</v>
      </c>
      <c r="O70" s="30">
        <v>0.58333333333333337</v>
      </c>
      <c r="P70" s="30">
        <v>0.75</v>
      </c>
      <c r="Q70" s="30">
        <v>0.74299999999999999</v>
      </c>
      <c r="R70" s="30">
        <v>0.734375</v>
      </c>
      <c r="S70" s="29">
        <f t="shared" si="13"/>
        <v>0.70988573696190482</v>
      </c>
      <c r="T70" s="36">
        <v>3394.2857140000001</v>
      </c>
      <c r="U70" s="35">
        <v>4337.1428570999997</v>
      </c>
      <c r="V70" s="35">
        <v>4763.2</v>
      </c>
      <c r="W70" s="35">
        <v>2894.14</v>
      </c>
      <c r="X70" s="35">
        <v>4146.8</v>
      </c>
      <c r="Y70" s="35">
        <v>4293.7299999999996</v>
      </c>
      <c r="Z70" s="35">
        <v>5579.48</v>
      </c>
      <c r="AA70" s="34">
        <f t="shared" si="14"/>
        <v>4201.2540815857137</v>
      </c>
      <c r="AB70" s="32">
        <v>0.78205128199999996</v>
      </c>
      <c r="AC70" s="30">
        <v>0.84507042253521003</v>
      </c>
      <c r="AD70" s="30">
        <v>0.84848484850000006</v>
      </c>
      <c r="AE70" s="30">
        <v>0.58706467661691542</v>
      </c>
      <c r="AF70" s="30">
        <v>0.69767441860465118</v>
      </c>
      <c r="AG70" s="30">
        <v>0.65200000000000002</v>
      </c>
      <c r="AH70" s="30">
        <v>0.67346938775510001</v>
      </c>
      <c r="AI70" s="33">
        <f t="shared" si="15"/>
        <v>0.72654500514455378</v>
      </c>
      <c r="AJ70" s="32">
        <v>0.90641711199999997</v>
      </c>
      <c r="AK70" s="30">
        <v>0.83289817232375996</v>
      </c>
      <c r="AL70" s="30">
        <v>0.54523227379999994</v>
      </c>
      <c r="AM70" s="30">
        <v>0.45814977973568283</v>
      </c>
      <c r="AN70" s="30">
        <v>0.57291666666666663</v>
      </c>
      <c r="AO70" s="30">
        <v>0.751</v>
      </c>
      <c r="AP70" s="30">
        <v>0.81927710843374002</v>
      </c>
      <c r="AQ70" s="29">
        <f t="shared" si="16"/>
        <v>0.69798444470854992</v>
      </c>
      <c r="AR70" s="31">
        <v>0.58333333300000001</v>
      </c>
      <c r="AS70" s="30">
        <v>0.59574468089999999</v>
      </c>
      <c r="AT70" s="30">
        <v>0.58139534879999999</v>
      </c>
      <c r="AU70" s="30">
        <v>0.32786885245901637</v>
      </c>
      <c r="AV70" s="30">
        <v>0.4375</v>
      </c>
      <c r="AW70" s="30">
        <v>0.49399999999999999</v>
      </c>
      <c r="AX70" s="30">
        <v>0.42708333333332998</v>
      </c>
      <c r="AY70" s="29">
        <f t="shared" si="17"/>
        <v>0.49241793549890661</v>
      </c>
    </row>
    <row r="71" spans="1:51" ht="15.5">
      <c r="A71" s="38">
        <v>51300</v>
      </c>
      <c r="B71" s="37" t="s">
        <v>150</v>
      </c>
      <c r="C71" s="67" t="s">
        <v>150</v>
      </c>
      <c r="D71" s="32">
        <v>0.73076923100000002</v>
      </c>
      <c r="E71" s="30">
        <v>0.79646017700000005</v>
      </c>
      <c r="F71" s="30">
        <v>0.65517241380000002</v>
      </c>
      <c r="G71" s="30">
        <v>0.6157407407407407</v>
      </c>
      <c r="H71" s="30">
        <v>0.86842105263157898</v>
      </c>
      <c r="I71" s="30">
        <v>0.79100000000000004</v>
      </c>
      <c r="J71" s="30">
        <v>0.74054054054053997</v>
      </c>
      <c r="K71" s="33">
        <f t="shared" si="12"/>
        <v>0.74258630795897995</v>
      </c>
      <c r="L71" s="32">
        <v>0.72173913000000001</v>
      </c>
      <c r="M71" s="30">
        <v>0.72881355930000002</v>
      </c>
      <c r="N71" s="30">
        <v>0.63265306119999998</v>
      </c>
      <c r="O71" s="30">
        <v>0.55714285714285716</v>
      </c>
      <c r="P71" s="30">
        <v>0.74264705882352944</v>
      </c>
      <c r="Q71" s="30">
        <v>0.82</v>
      </c>
      <c r="R71" s="30">
        <v>0.72941176470587998</v>
      </c>
      <c r="S71" s="29">
        <f t="shared" si="13"/>
        <v>0.70462963302460946</v>
      </c>
      <c r="T71" s="36">
        <v>4172.8571430000002</v>
      </c>
      <c r="U71" s="35">
        <v>3098.8285713999999</v>
      </c>
      <c r="V71" s="35">
        <v>2995.8571428999999</v>
      </c>
      <c r="W71" s="35">
        <v>2171</v>
      </c>
      <c r="X71" s="35">
        <v>3419.5</v>
      </c>
      <c r="Y71" s="35">
        <v>3920</v>
      </c>
      <c r="Z71" s="35">
        <v>4523.3500000000004</v>
      </c>
      <c r="AA71" s="34">
        <f t="shared" si="14"/>
        <v>3471.6275510428572</v>
      </c>
      <c r="AB71" s="32">
        <v>0.84210526299999999</v>
      </c>
      <c r="AC71" s="30">
        <v>0.75229357798164997</v>
      </c>
      <c r="AD71" s="30">
        <v>0.75294117650000003</v>
      </c>
      <c r="AE71" s="30">
        <v>0.40654205607476634</v>
      </c>
      <c r="AF71" s="30">
        <v>0.49</v>
      </c>
      <c r="AG71" s="30">
        <v>0.38100000000000001</v>
      </c>
      <c r="AH71" s="30">
        <v>0.39869281045751997</v>
      </c>
      <c r="AI71" s="33">
        <f t="shared" si="15"/>
        <v>0.57479641200199094</v>
      </c>
      <c r="AJ71" s="32">
        <v>0.80575539600000001</v>
      </c>
      <c r="AK71" s="30">
        <v>0.65658747300216003</v>
      </c>
      <c r="AL71" s="30">
        <v>0.4841628959</v>
      </c>
      <c r="AM71" s="30">
        <v>0.45405405405405408</v>
      </c>
      <c r="AN71" s="30">
        <v>0.66019417475728159</v>
      </c>
      <c r="AO71" s="30">
        <v>0.60299999999999998</v>
      </c>
      <c r="AP71" s="30">
        <v>0.57460317460317001</v>
      </c>
      <c r="AQ71" s="29">
        <f t="shared" si="16"/>
        <v>0.60547959547380947</v>
      </c>
      <c r="AR71" s="31">
        <v>0.41791044799999999</v>
      </c>
      <c r="AS71" s="30">
        <v>0.59154929580000004</v>
      </c>
      <c r="AT71" s="30">
        <v>0.53703703700000005</v>
      </c>
      <c r="AU71" s="30">
        <v>0.32857142857142857</v>
      </c>
      <c r="AV71" s="30">
        <v>0.42452830188679247</v>
      </c>
      <c r="AW71" s="30">
        <v>0.45900000000000002</v>
      </c>
      <c r="AX71" s="30">
        <v>0.47328244274809</v>
      </c>
      <c r="AY71" s="29">
        <f t="shared" si="17"/>
        <v>0.46169699342947296</v>
      </c>
    </row>
    <row r="72" spans="1:51" ht="15.5">
      <c r="A72" s="38">
        <v>70300</v>
      </c>
      <c r="B72" s="37" t="s">
        <v>54</v>
      </c>
      <c r="C72" s="67" t="s">
        <v>54</v>
      </c>
      <c r="D72" s="32">
        <v>0.72727272700000001</v>
      </c>
      <c r="E72" s="30">
        <v>0.77777777780000001</v>
      </c>
      <c r="F72" s="30">
        <v>0.76</v>
      </c>
      <c r="G72" s="30">
        <v>0.50684931506849318</v>
      </c>
      <c r="H72" s="30">
        <v>0.75</v>
      </c>
      <c r="I72" s="30">
        <v>0.71899999999999997</v>
      </c>
      <c r="J72" s="30">
        <v>0.66666666666666996</v>
      </c>
      <c r="K72" s="33">
        <f t="shared" si="12"/>
        <v>0.70108092664788046</v>
      </c>
      <c r="L72" s="32">
        <v>0.60975609799999997</v>
      </c>
      <c r="M72" s="30">
        <v>0.59722222219999999</v>
      </c>
      <c r="N72" s="30">
        <v>0.86486486490000003</v>
      </c>
      <c r="O72" s="30">
        <v>0.55555555555555558</v>
      </c>
      <c r="P72" s="30">
        <v>0.65517241379310343</v>
      </c>
      <c r="Q72" s="30">
        <v>0.71199999999999997</v>
      </c>
      <c r="R72" s="30">
        <v>0.6</v>
      </c>
      <c r="S72" s="29">
        <f t="shared" si="13"/>
        <v>0.65636730777837982</v>
      </c>
      <c r="T72" s="36">
        <v>2840.5714290000001</v>
      </c>
      <c r="U72" s="35">
        <v>4201.4285713999998</v>
      </c>
      <c r="V72" s="35">
        <v>4006.2857143000001</v>
      </c>
      <c r="W72" s="35">
        <v>4184.82</v>
      </c>
      <c r="X72" s="35">
        <v>5240</v>
      </c>
      <c r="Y72" s="35">
        <v>4732.8599999999997</v>
      </c>
      <c r="Z72" s="35">
        <v>3933.02</v>
      </c>
      <c r="AA72" s="34">
        <f t="shared" si="14"/>
        <v>4162.7122449571425</v>
      </c>
      <c r="AB72" s="32">
        <v>0.78048780500000003</v>
      </c>
      <c r="AC72" s="30">
        <v>0.80281690140844997</v>
      </c>
      <c r="AD72" s="30">
        <v>0.87096774190000004</v>
      </c>
      <c r="AE72" s="30">
        <v>0.56862745098039214</v>
      </c>
      <c r="AF72" s="30">
        <v>0.55555555555555558</v>
      </c>
      <c r="AG72" s="30">
        <v>0.58799999999999997</v>
      </c>
      <c r="AH72" s="30">
        <v>0.33333333333332998</v>
      </c>
      <c r="AI72" s="33">
        <f t="shared" si="15"/>
        <v>0.64282696973967546</v>
      </c>
      <c r="AJ72" s="32">
        <v>0.79716981099999995</v>
      </c>
      <c r="AK72" s="30">
        <v>0.87244897959183998</v>
      </c>
      <c r="AL72" s="30">
        <v>0.51898734179999995</v>
      </c>
      <c r="AM72" s="30">
        <v>0.37681159420289856</v>
      </c>
      <c r="AN72" s="30">
        <v>0.64</v>
      </c>
      <c r="AO72" s="30">
        <v>0.65200000000000002</v>
      </c>
      <c r="AP72" s="30">
        <v>0.73856209150327001</v>
      </c>
      <c r="AQ72" s="29">
        <f t="shared" si="16"/>
        <v>0.6565685454425727</v>
      </c>
      <c r="AR72" s="31">
        <v>0.77777777800000003</v>
      </c>
      <c r="AS72" s="30">
        <v>0.5</v>
      </c>
      <c r="AT72" s="30">
        <v>0.6923076923</v>
      </c>
      <c r="AU72" s="30">
        <v>0.32203389830508472</v>
      </c>
      <c r="AV72" s="30">
        <v>0.33333333333333331</v>
      </c>
      <c r="AW72" s="30">
        <v>0.36799999999999999</v>
      </c>
      <c r="AX72" s="30">
        <v>0.38461538461537997</v>
      </c>
      <c r="AY72" s="29">
        <f t="shared" si="17"/>
        <v>0.48258115522197115</v>
      </c>
    </row>
    <row r="73" spans="1:51" ht="15.5">
      <c r="A73" s="38">
        <v>41700</v>
      </c>
      <c r="B73" s="37" t="s">
        <v>103</v>
      </c>
      <c r="C73" s="67" t="s">
        <v>103</v>
      </c>
      <c r="D73" s="32">
        <v>0.75739645</v>
      </c>
      <c r="E73" s="30">
        <v>0.73949579830000001</v>
      </c>
      <c r="F73" s="30">
        <v>0.7311827957</v>
      </c>
      <c r="G73" s="30">
        <v>0.50694444444444442</v>
      </c>
      <c r="H73" s="30">
        <v>0.71527777777777779</v>
      </c>
      <c r="I73" s="30">
        <v>0.65300000000000002</v>
      </c>
      <c r="J73" s="30">
        <v>0.73076923076922995</v>
      </c>
      <c r="K73" s="33">
        <f t="shared" si="12"/>
        <v>0.69058092814163607</v>
      </c>
      <c r="L73" s="32">
        <v>0.69465648899999999</v>
      </c>
      <c r="M73" s="30">
        <v>0.6538461538</v>
      </c>
      <c r="N73" s="30">
        <v>0.66037735850000001</v>
      </c>
      <c r="O73" s="30">
        <v>0.57377049180327866</v>
      </c>
      <c r="P73" s="30">
        <v>0.72093023255813948</v>
      </c>
      <c r="Q73" s="30">
        <v>0.71099999999999997</v>
      </c>
      <c r="R73" s="30">
        <v>0.70059880239521</v>
      </c>
      <c r="S73" s="29">
        <f t="shared" si="13"/>
        <v>0.67359707543666125</v>
      </c>
      <c r="T73" s="36">
        <v>3367.3142859999998</v>
      </c>
      <c r="U73" s="35">
        <v>3839.05</v>
      </c>
      <c r="V73" s="35">
        <v>2750.2571429</v>
      </c>
      <c r="W73" s="35">
        <v>1771.8</v>
      </c>
      <c r="X73" s="35">
        <v>3362.98</v>
      </c>
      <c r="Y73" s="35">
        <v>2116.4899999999998</v>
      </c>
      <c r="Z73" s="35">
        <v>2282.36</v>
      </c>
      <c r="AA73" s="34">
        <f t="shared" si="14"/>
        <v>2784.3216327</v>
      </c>
      <c r="AB73" s="32">
        <v>0.91452991500000003</v>
      </c>
      <c r="AC73" s="30">
        <v>0.81147540983607003</v>
      </c>
      <c r="AD73" s="30">
        <v>0.86021505379999996</v>
      </c>
      <c r="AE73" s="30">
        <v>0.64534883720930236</v>
      </c>
      <c r="AF73" s="30">
        <v>0.35416666666666669</v>
      </c>
      <c r="AG73" s="30">
        <v>0.27400000000000002</v>
      </c>
      <c r="AH73" s="30">
        <v>0.52777777777778001</v>
      </c>
      <c r="AI73" s="33">
        <f t="shared" si="15"/>
        <v>0.62678766575568834</v>
      </c>
      <c r="AJ73" s="32">
        <v>0.83229813699999999</v>
      </c>
      <c r="AK73" s="30">
        <v>0.76533333333332998</v>
      </c>
      <c r="AL73" s="30">
        <v>0.35294117650000001</v>
      </c>
      <c r="AM73" s="30">
        <v>0.13661202185792351</v>
      </c>
      <c r="AN73" s="30">
        <v>0.19791666666666666</v>
      </c>
      <c r="AO73" s="30">
        <v>0.47799999999999998</v>
      </c>
      <c r="AP73" s="30">
        <v>0.59620596205961995</v>
      </c>
      <c r="AQ73" s="29">
        <f t="shared" si="16"/>
        <v>0.47990104248821996</v>
      </c>
      <c r="AR73" s="31">
        <v>0.66101694899999996</v>
      </c>
      <c r="AS73" s="30">
        <v>0.55555555560000003</v>
      </c>
      <c r="AT73" s="30">
        <v>0.64102564100000003</v>
      </c>
      <c r="AU73" s="30">
        <v>0.27272727272727271</v>
      </c>
      <c r="AV73" s="30">
        <v>0.27586206896551724</v>
      </c>
      <c r="AW73" s="30">
        <v>0.45500000000000002</v>
      </c>
      <c r="AX73" s="30">
        <v>0.34862385321101003</v>
      </c>
      <c r="AY73" s="29">
        <f t="shared" si="17"/>
        <v>0.45854447721482855</v>
      </c>
    </row>
    <row r="74" spans="1:51" ht="15.5">
      <c r="A74" s="38">
        <v>42600</v>
      </c>
      <c r="B74" s="37" t="s">
        <v>116</v>
      </c>
      <c r="C74" s="67" t="s">
        <v>116</v>
      </c>
      <c r="D74" s="32">
        <v>0.7</v>
      </c>
      <c r="E74" s="30">
        <v>0.74226804120000001</v>
      </c>
      <c r="F74" s="30">
        <v>0.80808080810000005</v>
      </c>
      <c r="G74" s="30">
        <v>0.32407407407407407</v>
      </c>
      <c r="H74" s="30">
        <v>0.5178571428571429</v>
      </c>
      <c r="I74" s="30">
        <v>0.438</v>
      </c>
      <c r="J74" s="30">
        <v>0.45614035087719002</v>
      </c>
      <c r="K74" s="33">
        <f t="shared" si="12"/>
        <v>0.56948863101548663</v>
      </c>
      <c r="L74" s="32">
        <v>0.65811965800000005</v>
      </c>
      <c r="M74" s="30">
        <v>0.72</v>
      </c>
      <c r="N74" s="30">
        <v>0.68686868690000003</v>
      </c>
      <c r="O74" s="30">
        <v>0.36917562724014336</v>
      </c>
      <c r="P74" s="30">
        <v>0.44</v>
      </c>
      <c r="Q74" s="30">
        <v>0.48599999999999999</v>
      </c>
      <c r="R74" s="30">
        <v>0.50617283950616998</v>
      </c>
      <c r="S74" s="29">
        <f t="shared" si="13"/>
        <v>0.55233383023518756</v>
      </c>
      <c r="T74" s="36">
        <v>3364.5714290000001</v>
      </c>
      <c r="U74" s="35">
        <v>4408</v>
      </c>
      <c r="V74" s="35">
        <v>3610.2857143000001</v>
      </c>
      <c r="W74" s="35">
        <v>4223.57</v>
      </c>
      <c r="X74" s="35">
        <v>3733.28</v>
      </c>
      <c r="Y74" s="35">
        <v>7289.62</v>
      </c>
      <c r="Z74" s="35">
        <v>4600.3500000000004</v>
      </c>
      <c r="AA74" s="34">
        <f t="shared" si="14"/>
        <v>4461.3824490428569</v>
      </c>
      <c r="AB74" s="32">
        <v>0.85585585600000003</v>
      </c>
      <c r="AC74" s="30">
        <v>0.82</v>
      </c>
      <c r="AD74" s="30">
        <v>0.82954545449999995</v>
      </c>
      <c r="AE74" s="30">
        <v>0.53275109170305679</v>
      </c>
      <c r="AF74" s="30">
        <v>0.61739130434782608</v>
      </c>
      <c r="AG74" s="30">
        <v>0.66700000000000004</v>
      </c>
      <c r="AH74" s="30">
        <v>0.68181818181817999</v>
      </c>
      <c r="AI74" s="33">
        <f t="shared" si="15"/>
        <v>0.7149088411955804</v>
      </c>
      <c r="AJ74" s="32">
        <v>0.87755101999999996</v>
      </c>
      <c r="AK74" s="30">
        <v>0.87338501291990001</v>
      </c>
      <c r="AL74" s="30">
        <v>0.41202672610000002</v>
      </c>
      <c r="AM74" s="30">
        <v>0.55825242718446599</v>
      </c>
      <c r="AN74" s="30">
        <v>0.71621621621621623</v>
      </c>
      <c r="AO74" s="30">
        <v>0.56499999999999995</v>
      </c>
      <c r="AP74" s="30">
        <v>0.59760956175298996</v>
      </c>
      <c r="AQ74" s="29">
        <f t="shared" si="16"/>
        <v>0.65714870916765311</v>
      </c>
      <c r="AR74" s="31">
        <v>0.546875</v>
      </c>
      <c r="AS74" s="30">
        <v>0.58064516129999999</v>
      </c>
      <c r="AT74" s="30">
        <v>0.67924528299999998</v>
      </c>
      <c r="AU74" s="30">
        <v>0.3</v>
      </c>
      <c r="AV74" s="30">
        <v>0.36065573770491804</v>
      </c>
      <c r="AW74" s="30">
        <v>0.46899999999999997</v>
      </c>
      <c r="AX74" s="30">
        <v>0.48717948717949</v>
      </c>
      <c r="AY74" s="29">
        <f t="shared" si="17"/>
        <v>0.48908580988348682</v>
      </c>
    </row>
    <row r="75" spans="1:51" ht="15.5">
      <c r="A75" s="38">
        <v>32100</v>
      </c>
      <c r="B75" s="37" t="s">
        <v>55</v>
      </c>
      <c r="C75" s="67" t="s">
        <v>55</v>
      </c>
      <c r="D75" s="32">
        <v>0.832116788</v>
      </c>
      <c r="E75" s="30">
        <v>0.8240740741</v>
      </c>
      <c r="F75" s="30">
        <v>0.80180180180000005</v>
      </c>
      <c r="G75" s="30">
        <v>0.49523809523809526</v>
      </c>
      <c r="H75" s="30">
        <v>0.83333333333333337</v>
      </c>
      <c r="I75" s="30">
        <v>0.82399999999999995</v>
      </c>
      <c r="J75" s="30">
        <v>0.75423728813558999</v>
      </c>
      <c r="K75" s="33">
        <f t="shared" si="12"/>
        <v>0.76640019722957409</v>
      </c>
      <c r="L75" s="32">
        <v>0.804511278</v>
      </c>
      <c r="M75" s="30">
        <v>0.62962962960000002</v>
      </c>
      <c r="N75" s="30">
        <v>0.74747474749999998</v>
      </c>
      <c r="O75" s="30">
        <v>0.59936908517350163</v>
      </c>
      <c r="P75" s="30">
        <v>0.7978723404255319</v>
      </c>
      <c r="Q75" s="30">
        <v>0.81899999999999995</v>
      </c>
      <c r="R75" s="30">
        <v>0.74</v>
      </c>
      <c r="S75" s="29">
        <f t="shared" si="13"/>
        <v>0.73397958295700483</v>
      </c>
      <c r="T75" s="36">
        <v>4157.1428569999998</v>
      </c>
      <c r="U75" s="35">
        <v>5014.2857143000001</v>
      </c>
      <c r="V75" s="35">
        <v>4808.75</v>
      </c>
      <c r="W75" s="35">
        <v>3090.3</v>
      </c>
      <c r="X75" s="35">
        <v>5570.26</v>
      </c>
      <c r="Y75" s="35">
        <v>3840.17</v>
      </c>
      <c r="Z75" s="35">
        <v>3582.82</v>
      </c>
      <c r="AA75" s="34">
        <f t="shared" si="14"/>
        <v>4294.8183673285703</v>
      </c>
      <c r="AB75" s="32">
        <v>0.92125984299999997</v>
      </c>
      <c r="AC75" s="30">
        <v>0.91428571428571004</v>
      </c>
      <c r="AD75" s="30">
        <v>0.94186046509999999</v>
      </c>
      <c r="AE75" s="30">
        <v>0.5993031358885017</v>
      </c>
      <c r="AF75" s="30">
        <v>0.63492063492063489</v>
      </c>
      <c r="AG75" s="30">
        <v>0.52200000000000002</v>
      </c>
      <c r="AH75" s="30">
        <v>0.47058823529412003</v>
      </c>
      <c r="AI75" s="33">
        <f t="shared" si="15"/>
        <v>0.71488828978413821</v>
      </c>
      <c r="AJ75" s="32">
        <v>0.87931034500000005</v>
      </c>
      <c r="AK75" s="30">
        <v>0.84848484848484995</v>
      </c>
      <c r="AL75" s="30">
        <v>0.61925601750000003</v>
      </c>
      <c r="AM75" s="30">
        <v>0.34782608695652173</v>
      </c>
      <c r="AN75" s="30">
        <v>0.61739130434782608</v>
      </c>
      <c r="AO75" s="30">
        <v>0.71</v>
      </c>
      <c r="AP75" s="30">
        <v>0.74152542372881003</v>
      </c>
      <c r="AQ75" s="29">
        <f t="shared" si="16"/>
        <v>0.68054200371685825</v>
      </c>
      <c r="AR75" s="31">
        <v>0.50617283999999996</v>
      </c>
      <c r="AS75" s="30">
        <v>0.53030303030000003</v>
      </c>
      <c r="AT75" s="30">
        <v>0.59420289859999997</v>
      </c>
      <c r="AU75" s="30">
        <v>0.27380952380952384</v>
      </c>
      <c r="AV75" s="30">
        <v>0.41176470588235292</v>
      </c>
      <c r="AW75" s="30">
        <v>0.437</v>
      </c>
      <c r="AX75" s="30">
        <v>0.39473684210526</v>
      </c>
      <c r="AY75" s="29">
        <f t="shared" si="17"/>
        <v>0.44971283438530518</v>
      </c>
    </row>
    <row r="76" spans="1:51" ht="15.5">
      <c r="A76" s="38">
        <v>11000</v>
      </c>
      <c r="B76" s="37" t="s">
        <v>415</v>
      </c>
      <c r="C76" s="67" t="s">
        <v>87</v>
      </c>
      <c r="D76" s="32">
        <v>0.764705882</v>
      </c>
      <c r="E76" s="30">
        <v>0.875</v>
      </c>
      <c r="F76" s="30">
        <v>0.78787878789999999</v>
      </c>
      <c r="G76" s="30">
        <v>0.53877551020408165</v>
      </c>
      <c r="H76" s="30">
        <v>0.77272727272727271</v>
      </c>
      <c r="I76" s="30">
        <v>0.78900000000000003</v>
      </c>
      <c r="J76" s="30">
        <v>0.78620689655172005</v>
      </c>
      <c r="K76" s="33">
        <f t="shared" si="12"/>
        <v>0.75918490705472486</v>
      </c>
      <c r="L76" s="32">
        <v>0.67391304399999996</v>
      </c>
      <c r="M76" s="30">
        <v>0.81318681319999997</v>
      </c>
      <c r="N76" s="30">
        <v>0.70370370370000002</v>
      </c>
      <c r="O76" s="30">
        <v>0.60303030303030303</v>
      </c>
      <c r="P76" s="30">
        <v>0.80790960451977401</v>
      </c>
      <c r="Q76" s="30">
        <v>0.83499999999999996</v>
      </c>
      <c r="R76" s="30">
        <v>0.77611940298506998</v>
      </c>
      <c r="S76" s="29">
        <f t="shared" si="13"/>
        <v>0.7446946959193067</v>
      </c>
      <c r="T76" s="36">
        <v>3680</v>
      </c>
      <c r="U76" s="35">
        <v>4525.7142856999999</v>
      </c>
      <c r="V76" s="35">
        <v>4835.7142856999999</v>
      </c>
      <c r="W76" s="35">
        <v>2654.27</v>
      </c>
      <c r="X76" s="35">
        <v>4944.3599999999997</v>
      </c>
      <c r="Y76" s="35">
        <v>5198</v>
      </c>
      <c r="Z76" s="35">
        <v>5122.66</v>
      </c>
      <c r="AA76" s="34">
        <f t="shared" si="14"/>
        <v>4422.9597959142857</v>
      </c>
      <c r="AB76" s="32">
        <v>0.90476190499999998</v>
      </c>
      <c r="AC76" s="30">
        <v>0.82894736842104999</v>
      </c>
      <c r="AD76" s="30">
        <v>0.88</v>
      </c>
      <c r="AE76" s="30">
        <v>0.56810631229235875</v>
      </c>
      <c r="AF76" s="30">
        <v>0.45774647887323944</v>
      </c>
      <c r="AG76" s="30">
        <v>0.44400000000000001</v>
      </c>
      <c r="AH76" s="30">
        <v>0.39252336448598002</v>
      </c>
      <c r="AI76" s="33">
        <f t="shared" si="15"/>
        <v>0.63944077558180401</v>
      </c>
      <c r="AJ76" s="32">
        <v>0.88888888899999996</v>
      </c>
      <c r="AK76" s="30">
        <v>0.82056451612903003</v>
      </c>
      <c r="AL76" s="30">
        <v>0.423553719</v>
      </c>
      <c r="AM76" s="30">
        <v>0.36666666666666664</v>
      </c>
      <c r="AN76" s="30">
        <v>0.550561797752809</v>
      </c>
      <c r="AO76" s="30">
        <v>0.54600000000000004</v>
      </c>
      <c r="AP76" s="30">
        <v>0.58006042296073002</v>
      </c>
      <c r="AQ76" s="29">
        <f t="shared" si="16"/>
        <v>0.59661371592989088</v>
      </c>
      <c r="AR76" s="31">
        <v>0.53846153900000004</v>
      </c>
      <c r="AS76" s="30">
        <v>0.62295081969999999</v>
      </c>
      <c r="AT76" s="30">
        <v>0.60465116279999997</v>
      </c>
      <c r="AU76" s="30">
        <v>0.33495145631067963</v>
      </c>
      <c r="AV76" s="30">
        <v>0.53030303030303028</v>
      </c>
      <c r="AW76" s="30">
        <v>0.54400000000000004</v>
      </c>
      <c r="AX76" s="30">
        <v>0.55882352941175994</v>
      </c>
      <c r="AY76" s="29">
        <f t="shared" si="17"/>
        <v>0.53344879107506715</v>
      </c>
    </row>
    <row r="77" spans="1:51" ht="15.5">
      <c r="A77" s="38">
        <v>10500</v>
      </c>
      <c r="B77" s="37" t="s">
        <v>45</v>
      </c>
      <c r="C77" s="67" t="s">
        <v>45</v>
      </c>
      <c r="D77" s="32">
        <v>0.64705882400000003</v>
      </c>
      <c r="E77" s="30">
        <v>0.82857142859999999</v>
      </c>
      <c r="F77" s="30">
        <v>0.65909090910000001</v>
      </c>
      <c r="G77" s="30">
        <v>0.52482269503546097</v>
      </c>
      <c r="H77" s="30">
        <v>0.87</v>
      </c>
      <c r="I77" s="30">
        <v>0.76200000000000001</v>
      </c>
      <c r="J77" s="30">
        <v>0.671875</v>
      </c>
      <c r="K77" s="33">
        <f t="shared" si="12"/>
        <v>0.70905983667649441</v>
      </c>
      <c r="L77" s="32">
        <v>0.77083333300000001</v>
      </c>
      <c r="M77" s="30">
        <v>0.72727272730000003</v>
      </c>
      <c r="N77" s="30">
        <v>0.67647058819999994</v>
      </c>
      <c r="O77" s="30">
        <v>0.61538461538461542</v>
      </c>
      <c r="P77" s="30">
        <v>0.69333333333333336</v>
      </c>
      <c r="Q77" s="30">
        <v>0.78900000000000003</v>
      </c>
      <c r="R77" s="30">
        <v>0.72340425531914998</v>
      </c>
      <c r="S77" s="29">
        <f t="shared" si="13"/>
        <v>0.713671264648157</v>
      </c>
      <c r="T77" s="36">
        <v>4387.8571430000002</v>
      </c>
      <c r="U77" s="35">
        <v>3861</v>
      </c>
      <c r="V77" s="35">
        <v>4021.16</v>
      </c>
      <c r="W77" s="35">
        <v>3835.89</v>
      </c>
      <c r="X77" s="35">
        <v>3822.77</v>
      </c>
      <c r="Y77" s="35">
        <v>4224.5</v>
      </c>
      <c r="Z77" s="35">
        <v>4346.34</v>
      </c>
      <c r="AA77" s="34">
        <f t="shared" si="14"/>
        <v>4071.3595918571432</v>
      </c>
      <c r="AB77" s="32">
        <v>0.93181818199999999</v>
      </c>
      <c r="AC77" s="30">
        <v>0.88461538461538003</v>
      </c>
      <c r="AD77" s="30">
        <v>0.93333333330000001</v>
      </c>
      <c r="AE77" s="30">
        <v>0.59322033898305082</v>
      </c>
      <c r="AF77" s="30">
        <v>0.5714285714285714</v>
      </c>
      <c r="AG77" s="30">
        <v>0.47299999999999998</v>
      </c>
      <c r="AH77" s="30">
        <v>0.52941176470588003</v>
      </c>
      <c r="AI77" s="33">
        <f t="shared" si="15"/>
        <v>0.70240393929041167</v>
      </c>
      <c r="AJ77" s="32">
        <v>0.85507246400000003</v>
      </c>
      <c r="AK77" s="30">
        <v>0.68852459016392997</v>
      </c>
      <c r="AL77" s="30">
        <v>0.36619718309999999</v>
      </c>
      <c r="AM77" s="30">
        <v>0.46564885496183206</v>
      </c>
      <c r="AN77" s="30">
        <v>0.58333333333333337</v>
      </c>
      <c r="AO77" s="30">
        <v>0.58899999999999997</v>
      </c>
      <c r="AP77" s="30">
        <v>0.67811158798283</v>
      </c>
      <c r="AQ77" s="29">
        <f t="shared" si="16"/>
        <v>0.60369828764884648</v>
      </c>
      <c r="AR77" s="31">
        <v>0.869565217</v>
      </c>
      <c r="AS77" s="30">
        <v>0.65625</v>
      </c>
      <c r="AT77" s="30">
        <v>0.83333333330000003</v>
      </c>
      <c r="AU77" s="30">
        <v>0.22826086956521738</v>
      </c>
      <c r="AV77" s="30">
        <v>0.4</v>
      </c>
      <c r="AW77" s="30">
        <v>0.53300000000000003</v>
      </c>
      <c r="AX77" s="30">
        <v>0.57575757575758002</v>
      </c>
      <c r="AY77" s="29">
        <f t="shared" si="17"/>
        <v>0.58516671366039952</v>
      </c>
    </row>
    <row r="78" spans="1:51" ht="15.5">
      <c r="A78" s="38">
        <v>60900</v>
      </c>
      <c r="B78" s="37" t="s">
        <v>104</v>
      </c>
      <c r="C78" s="67" t="s">
        <v>104</v>
      </c>
      <c r="D78" s="32">
        <v>0.73636363599999999</v>
      </c>
      <c r="E78" s="30">
        <v>0.70149253730000005</v>
      </c>
      <c r="F78" s="30">
        <v>0.71</v>
      </c>
      <c r="G78" s="30">
        <v>0.53246753246753242</v>
      </c>
      <c r="H78" s="30">
        <v>0.70297029702970293</v>
      </c>
      <c r="I78" s="30">
        <v>0.83599999999999997</v>
      </c>
      <c r="J78" s="30">
        <v>0.79120879120878995</v>
      </c>
      <c r="K78" s="33">
        <f t="shared" si="12"/>
        <v>0.71578611342943232</v>
      </c>
      <c r="L78" s="32">
        <v>0.74444444399999998</v>
      </c>
      <c r="M78" s="30">
        <v>0.78448275860000005</v>
      </c>
      <c r="N78" s="30">
        <v>0.6476190476</v>
      </c>
      <c r="O78" s="30">
        <v>0.62695924764890287</v>
      </c>
      <c r="P78" s="30">
        <v>0.76800000000000002</v>
      </c>
      <c r="Q78" s="30">
        <v>0.86299999999999999</v>
      </c>
      <c r="R78" s="30">
        <v>0.75675675675676002</v>
      </c>
      <c r="S78" s="29">
        <f t="shared" si="13"/>
        <v>0.74160889351509474</v>
      </c>
      <c r="T78" s="36">
        <v>4659.4285710000004</v>
      </c>
      <c r="U78" s="35">
        <v>4120.2857143000001</v>
      </c>
      <c r="V78" s="35">
        <v>4671</v>
      </c>
      <c r="W78" s="35">
        <v>2639</v>
      </c>
      <c r="X78" s="35">
        <v>4009</v>
      </c>
      <c r="Y78" s="35">
        <v>3566.76</v>
      </c>
      <c r="Z78" s="35">
        <v>4434</v>
      </c>
      <c r="AA78" s="34">
        <f t="shared" si="14"/>
        <v>4014.2106121857141</v>
      </c>
      <c r="AB78" s="32">
        <v>0.92222222200000004</v>
      </c>
      <c r="AC78" s="30">
        <v>0.87931034482758996</v>
      </c>
      <c r="AD78" s="30">
        <v>0.86904761900000005</v>
      </c>
      <c r="AE78" s="30">
        <v>0.72925764192139741</v>
      </c>
      <c r="AF78" s="30">
        <v>0.76</v>
      </c>
      <c r="AG78" s="30">
        <v>0.75800000000000001</v>
      </c>
      <c r="AH78" s="30">
        <v>0.55357142857143005</v>
      </c>
      <c r="AI78" s="33">
        <f t="shared" si="15"/>
        <v>0.78162989376005954</v>
      </c>
      <c r="AJ78" s="32">
        <v>0.90555555600000004</v>
      </c>
      <c r="AK78" s="30">
        <v>0.84029484029484003</v>
      </c>
      <c r="AL78" s="30">
        <v>0.38541666670000002</v>
      </c>
      <c r="AM78" s="30">
        <v>0.27777777777777779</v>
      </c>
      <c r="AN78" s="30">
        <v>0.5</v>
      </c>
      <c r="AO78" s="30">
        <v>0.497</v>
      </c>
      <c r="AP78" s="30">
        <v>0.53526970954357</v>
      </c>
      <c r="AQ78" s="29">
        <f t="shared" si="16"/>
        <v>0.56304493575945536</v>
      </c>
      <c r="AR78" s="31">
        <v>0.69767441900000005</v>
      </c>
      <c r="AS78" s="30">
        <v>0.61111111110000005</v>
      </c>
      <c r="AT78" s="30">
        <v>0.45833333329999998</v>
      </c>
      <c r="AU78" s="30">
        <v>0.30270270270270272</v>
      </c>
      <c r="AV78" s="30">
        <v>0.5</v>
      </c>
      <c r="AW78" s="30">
        <v>0.51500000000000001</v>
      </c>
      <c r="AX78" s="30">
        <v>0.50877192982455999</v>
      </c>
      <c r="AY78" s="29">
        <f t="shared" si="17"/>
        <v>0.51337049941818036</v>
      </c>
    </row>
    <row r="79" spans="1:51" ht="15.5">
      <c r="A79" s="38">
        <v>60800</v>
      </c>
      <c r="B79" s="37" t="s">
        <v>19</v>
      </c>
      <c r="C79" s="67" t="s">
        <v>19</v>
      </c>
      <c r="D79" s="32">
        <v>0.77486911000000003</v>
      </c>
      <c r="E79" s="30">
        <v>0.77222222220000003</v>
      </c>
      <c r="F79" s="30">
        <v>0.71359223299999996</v>
      </c>
      <c r="G79" s="30">
        <v>0.52823315118397085</v>
      </c>
      <c r="H79" s="30">
        <v>0.79289940828402372</v>
      </c>
      <c r="I79" s="30">
        <v>0.747</v>
      </c>
      <c r="J79" s="30">
        <v>0.74517374517375001</v>
      </c>
      <c r="K79" s="33">
        <f t="shared" si="12"/>
        <v>0.72485569569167774</v>
      </c>
      <c r="L79" s="32">
        <v>0.62576687099999995</v>
      </c>
      <c r="M79" s="30">
        <v>0.73563218389999996</v>
      </c>
      <c r="N79" s="30">
        <v>0.68478260869999996</v>
      </c>
      <c r="O79" s="30">
        <v>0.55869242199108471</v>
      </c>
      <c r="P79" s="30">
        <v>0.74331550802139035</v>
      </c>
      <c r="Q79" s="30">
        <v>0.80700000000000005</v>
      </c>
      <c r="R79" s="30">
        <v>0.79194630872482996</v>
      </c>
      <c r="S79" s="29">
        <f t="shared" si="13"/>
        <v>0.70673370033390071</v>
      </c>
      <c r="T79" s="36">
        <v>3335</v>
      </c>
      <c r="U79" s="35">
        <v>4736.0428571000002</v>
      </c>
      <c r="V79" s="35">
        <v>3541.6964286000002</v>
      </c>
      <c r="W79" s="35">
        <v>2828.33</v>
      </c>
      <c r="X79" s="35">
        <v>3393.75</v>
      </c>
      <c r="Y79" s="35">
        <v>4328.21</v>
      </c>
      <c r="Z79" s="35">
        <v>3470</v>
      </c>
      <c r="AA79" s="34">
        <f t="shared" si="14"/>
        <v>3661.8613265285717</v>
      </c>
      <c r="AB79" s="32">
        <v>0.79054054100000004</v>
      </c>
      <c r="AC79" s="30">
        <v>0.87662337662337997</v>
      </c>
      <c r="AD79" s="30">
        <v>0.72222222219999999</v>
      </c>
      <c r="AE79" s="30">
        <v>0.47971781305114636</v>
      </c>
      <c r="AF79" s="30">
        <v>0.44827586206896552</v>
      </c>
      <c r="AG79" s="30">
        <v>0.35199999999999998</v>
      </c>
      <c r="AH79" s="30">
        <v>0.40972222222221999</v>
      </c>
      <c r="AI79" s="33">
        <f t="shared" si="15"/>
        <v>0.58272886245224453</v>
      </c>
      <c r="AJ79" s="32">
        <v>0.89890377600000004</v>
      </c>
      <c r="AK79" s="30">
        <v>0.82644628099174</v>
      </c>
      <c r="AL79" s="30">
        <v>0.49034749030000002</v>
      </c>
      <c r="AM79" s="30">
        <v>0.18610421836228289</v>
      </c>
      <c r="AN79" s="30">
        <v>0.30578512396694213</v>
      </c>
      <c r="AO79" s="30">
        <v>0.55000000000000004</v>
      </c>
      <c r="AP79" s="30">
        <v>0.57420924574208998</v>
      </c>
      <c r="AQ79" s="29">
        <f t="shared" si="16"/>
        <v>0.54739944790900785</v>
      </c>
      <c r="AR79" s="31">
        <v>0.51249999999999996</v>
      </c>
      <c r="AS79" s="30">
        <v>0.56521739130000004</v>
      </c>
      <c r="AT79" s="30">
        <v>0.56122448979999995</v>
      </c>
      <c r="AU79" s="30">
        <v>0.27247191011235955</v>
      </c>
      <c r="AV79" s="30">
        <v>0.38628158844765342</v>
      </c>
      <c r="AW79" s="30">
        <v>0.45300000000000001</v>
      </c>
      <c r="AX79" s="30">
        <v>0.52293577981650996</v>
      </c>
      <c r="AY79" s="29">
        <f t="shared" si="17"/>
        <v>0.46766159421093184</v>
      </c>
    </row>
    <row r="80" spans="1:51" ht="15.5">
      <c r="A80" s="38">
        <v>10200</v>
      </c>
      <c r="B80" s="37" t="s">
        <v>21</v>
      </c>
      <c r="C80" s="67" t="s">
        <v>21</v>
      </c>
      <c r="D80" s="32">
        <v>0.61818181800000005</v>
      </c>
      <c r="E80" s="30">
        <v>0.75</v>
      </c>
      <c r="F80" s="30">
        <v>0.71428571429999999</v>
      </c>
      <c r="G80" s="30">
        <v>0.49681528662420382</v>
      </c>
      <c r="H80" s="30">
        <v>0.73275862068965514</v>
      </c>
      <c r="I80" s="30">
        <v>0.83299999999999996</v>
      </c>
      <c r="J80" s="30">
        <v>0.78947368421052999</v>
      </c>
      <c r="K80" s="33">
        <f t="shared" si="12"/>
        <v>0.70493073197491274</v>
      </c>
      <c r="L80" s="32">
        <v>0.77586206899999999</v>
      </c>
      <c r="M80" s="30">
        <v>0.62264150939999996</v>
      </c>
      <c r="N80" s="30">
        <v>0.80487804880000002</v>
      </c>
      <c r="O80" s="30">
        <v>0.54639175257731953</v>
      </c>
      <c r="P80" s="30">
        <v>0.6470588235294118</v>
      </c>
      <c r="Q80" s="30">
        <v>0.77700000000000002</v>
      </c>
      <c r="R80" s="30">
        <v>0.80821917808219002</v>
      </c>
      <c r="S80" s="29">
        <f t="shared" si="13"/>
        <v>0.71172162591270294</v>
      </c>
      <c r="T80" s="36">
        <v>6308.5714289999996</v>
      </c>
      <c r="U80" s="35">
        <v>5612</v>
      </c>
      <c r="V80" s="35">
        <v>6470</v>
      </c>
      <c r="W80" s="35">
        <v>3676.35</v>
      </c>
      <c r="X80" s="35">
        <v>5000.8100000000004</v>
      </c>
      <c r="Y80" s="35">
        <v>4963.18</v>
      </c>
      <c r="Z80" s="35">
        <v>5814.69</v>
      </c>
      <c r="AA80" s="34">
        <f t="shared" si="14"/>
        <v>5406.5144898571434</v>
      </c>
      <c r="AB80" s="32">
        <v>0.75</v>
      </c>
      <c r="AC80" s="30">
        <v>0.77777777777778001</v>
      </c>
      <c r="AD80" s="30">
        <v>0.79487179490000004</v>
      </c>
      <c r="AE80" s="30">
        <v>0.55102040816326525</v>
      </c>
      <c r="AF80" s="30">
        <v>0.5</v>
      </c>
      <c r="AG80" s="30">
        <v>0.52800000000000002</v>
      </c>
      <c r="AH80" s="30">
        <v>0.57352941176470995</v>
      </c>
      <c r="AI80" s="33">
        <f t="shared" si="15"/>
        <v>0.63931419894367925</v>
      </c>
      <c r="AJ80" s="32">
        <v>0.85460992899999999</v>
      </c>
      <c r="AK80" s="30">
        <v>0.76383763837637997</v>
      </c>
      <c r="AL80" s="30">
        <v>0.43533123029999998</v>
      </c>
      <c r="AM80" s="30">
        <v>0.49645390070921985</v>
      </c>
      <c r="AN80" s="30">
        <v>0.6470588235294118</v>
      </c>
      <c r="AO80" s="30">
        <v>0.68600000000000005</v>
      </c>
      <c r="AP80" s="30">
        <v>0.68115942028985998</v>
      </c>
      <c r="AQ80" s="29">
        <f t="shared" si="16"/>
        <v>0.65206442031498157</v>
      </c>
      <c r="AR80" s="31">
        <v>0.4</v>
      </c>
      <c r="AS80" s="30">
        <v>0.5</v>
      </c>
      <c r="AT80" s="30">
        <v>0.65217391300000005</v>
      </c>
      <c r="AU80" s="30">
        <v>0.30275229357798167</v>
      </c>
      <c r="AV80" s="30">
        <v>0.33870967741935482</v>
      </c>
      <c r="AW80" s="30">
        <v>0.52900000000000003</v>
      </c>
      <c r="AX80" s="30">
        <v>0.52542372881356003</v>
      </c>
      <c r="AY80" s="29">
        <f t="shared" si="17"/>
        <v>0.46400851611584237</v>
      </c>
    </row>
    <row r="81" spans="1:51" ht="15.5">
      <c r="A81" s="38">
        <v>41800</v>
      </c>
      <c r="B81" s="37" t="s">
        <v>83</v>
      </c>
      <c r="C81" s="67" t="s">
        <v>83</v>
      </c>
      <c r="D81" s="32">
        <v>0.84745762700000005</v>
      </c>
      <c r="E81" s="30">
        <v>0.72340425529999997</v>
      </c>
      <c r="F81" s="30">
        <v>0.83720930230000001</v>
      </c>
      <c r="G81" s="30">
        <v>0.55882352941176472</v>
      </c>
      <c r="H81" s="30">
        <v>0.74603174603174605</v>
      </c>
      <c r="I81" s="30">
        <v>0.90400000000000003</v>
      </c>
      <c r="J81" s="30">
        <v>0.70930232558140005</v>
      </c>
      <c r="K81" s="33">
        <f t="shared" si="12"/>
        <v>0.76088982651784431</v>
      </c>
      <c r="L81" s="32">
        <v>0.69354838699999999</v>
      </c>
      <c r="M81" s="30">
        <v>0.76666666670000005</v>
      </c>
      <c r="N81" s="30">
        <v>0.68571428570000004</v>
      </c>
      <c r="O81" s="30">
        <v>0.62931034482758619</v>
      </c>
      <c r="P81" s="30">
        <v>0.75</v>
      </c>
      <c r="Q81" s="30">
        <v>0.82799999999999996</v>
      </c>
      <c r="R81" s="30">
        <v>0.81818181818182001</v>
      </c>
      <c r="S81" s="29">
        <f t="shared" si="13"/>
        <v>0.738774500344201</v>
      </c>
      <c r="T81" s="36">
        <v>4675.5</v>
      </c>
      <c r="U81" s="35">
        <v>5405.7142856999999</v>
      </c>
      <c r="V81" s="35">
        <v>5097.1428570999997</v>
      </c>
      <c r="W81" s="35">
        <v>4523.68</v>
      </c>
      <c r="X81" s="35">
        <v>5599.93</v>
      </c>
      <c r="Y81" s="35">
        <v>5161.6899999999996</v>
      </c>
      <c r="Z81" s="35">
        <v>6047</v>
      </c>
      <c r="AA81" s="34">
        <f t="shared" si="14"/>
        <v>5215.808163257143</v>
      </c>
      <c r="AB81" s="32">
        <v>0.88888888899999996</v>
      </c>
      <c r="AC81" s="30">
        <v>0.82142857142856995</v>
      </c>
      <c r="AD81" s="30">
        <v>0.87096774190000004</v>
      </c>
      <c r="AE81" s="30">
        <v>0.62831858407079644</v>
      </c>
      <c r="AF81" s="30">
        <v>0.55555555555555558</v>
      </c>
      <c r="AG81" s="30">
        <v>0.59599999999999997</v>
      </c>
      <c r="AH81" s="30">
        <v>0.63461538461538003</v>
      </c>
      <c r="AI81" s="33">
        <f t="shared" si="15"/>
        <v>0.71368210379575736</v>
      </c>
      <c r="AJ81" s="32">
        <v>0.94</v>
      </c>
      <c r="AK81" s="30">
        <v>0.9144385026738</v>
      </c>
      <c r="AL81" s="30">
        <v>0.47651006709999999</v>
      </c>
      <c r="AM81" s="30">
        <v>0.37333333333333335</v>
      </c>
      <c r="AN81" s="30">
        <v>0.65714285714285714</v>
      </c>
      <c r="AO81" s="30">
        <v>0.624</v>
      </c>
      <c r="AP81" s="30">
        <v>0.82424242424242</v>
      </c>
      <c r="AQ81" s="29">
        <f t="shared" si="16"/>
        <v>0.68709531207034436</v>
      </c>
      <c r="AR81" s="31">
        <v>0.484848485</v>
      </c>
      <c r="AS81" s="30">
        <v>0.54545454550000005</v>
      </c>
      <c r="AT81" s="30">
        <v>0.57142857140000003</v>
      </c>
      <c r="AU81" s="30">
        <v>0.28947368421052633</v>
      </c>
      <c r="AV81" s="30">
        <v>0.52941176470588236</v>
      </c>
      <c r="AW81" s="30">
        <v>0.55800000000000005</v>
      </c>
      <c r="AX81" s="30">
        <v>0.46153846153846001</v>
      </c>
      <c r="AY81" s="29">
        <f t="shared" si="17"/>
        <v>0.49145078747926696</v>
      </c>
    </row>
    <row r="82" spans="1:51" ht="15.5">
      <c r="A82" s="38">
        <v>30700</v>
      </c>
      <c r="B82" s="37" t="s">
        <v>23</v>
      </c>
      <c r="C82" s="67" t="s">
        <v>23</v>
      </c>
      <c r="D82" s="32">
        <v>0.75581395399999995</v>
      </c>
      <c r="E82" s="30">
        <v>0.7619047619</v>
      </c>
      <c r="F82" s="30">
        <v>0.7596153846</v>
      </c>
      <c r="G82" s="30">
        <v>0.57964601769911506</v>
      </c>
      <c r="H82" s="30">
        <v>0.76699029126213591</v>
      </c>
      <c r="I82" s="30">
        <v>0.86799999999999999</v>
      </c>
      <c r="J82" s="30">
        <v>0.78431372549019995</v>
      </c>
      <c r="K82" s="33">
        <f t="shared" si="12"/>
        <v>0.75375487642163586</v>
      </c>
      <c r="L82" s="32">
        <v>0.80263157900000004</v>
      </c>
      <c r="M82" s="30">
        <v>0.74418604649999998</v>
      </c>
      <c r="N82" s="30">
        <v>0.76699029129999996</v>
      </c>
      <c r="O82" s="30">
        <v>0.58609271523178808</v>
      </c>
      <c r="P82" s="30">
        <v>0.78787878787878785</v>
      </c>
      <c r="Q82" s="30">
        <v>0.84299999999999997</v>
      </c>
      <c r="R82" s="30">
        <v>0.78571428571429003</v>
      </c>
      <c r="S82" s="29">
        <f t="shared" si="13"/>
        <v>0.75949910080355232</v>
      </c>
      <c r="T82" s="36">
        <v>4005</v>
      </c>
      <c r="U82" s="35">
        <v>4205.76</v>
      </c>
      <c r="V82" s="35">
        <v>4885.7142856999999</v>
      </c>
      <c r="W82" s="35">
        <v>3264.3</v>
      </c>
      <c r="X82" s="35">
        <v>4791</v>
      </c>
      <c r="Y82" s="35">
        <v>5614.25</v>
      </c>
      <c r="Z82" s="35">
        <v>3213.01</v>
      </c>
      <c r="AA82" s="34">
        <f t="shared" si="14"/>
        <v>4282.7191836714283</v>
      </c>
      <c r="AB82" s="32">
        <v>0.88732394400000003</v>
      </c>
      <c r="AC82" s="30">
        <v>0.87804878048780999</v>
      </c>
      <c r="AD82" s="30">
        <v>0.87912087910000003</v>
      </c>
      <c r="AE82" s="30">
        <v>0.60370370370370374</v>
      </c>
      <c r="AF82" s="30">
        <v>0.71969696969696972</v>
      </c>
      <c r="AG82" s="30">
        <v>0.753</v>
      </c>
      <c r="AH82" s="30">
        <v>0.54166666666666996</v>
      </c>
      <c r="AI82" s="33">
        <f t="shared" si="15"/>
        <v>0.75179442052216472</v>
      </c>
      <c r="AJ82" s="32">
        <v>0.88838268799999998</v>
      </c>
      <c r="AK82" s="30">
        <v>0.84979423868312998</v>
      </c>
      <c r="AL82" s="30">
        <v>0.4648241206</v>
      </c>
      <c r="AM82" s="30">
        <v>0.30327868852459017</v>
      </c>
      <c r="AN82" s="30">
        <v>0.49056603773584906</v>
      </c>
      <c r="AO82" s="30">
        <v>0.5</v>
      </c>
      <c r="AP82" s="30">
        <v>0.69827586206896997</v>
      </c>
      <c r="AQ82" s="29">
        <f t="shared" si="16"/>
        <v>0.59930309080179123</v>
      </c>
      <c r="AR82" s="31">
        <v>0.48936170200000001</v>
      </c>
      <c r="AS82" s="30">
        <v>0.57446808510000003</v>
      </c>
      <c r="AT82" s="30">
        <v>0.50943396230000004</v>
      </c>
      <c r="AU82" s="30">
        <v>0.27419354838709675</v>
      </c>
      <c r="AV82" s="30">
        <v>0.4</v>
      </c>
      <c r="AW82" s="30">
        <v>0.58599999999999997</v>
      </c>
      <c r="AX82" s="30">
        <v>0.5</v>
      </c>
      <c r="AY82" s="29">
        <f t="shared" si="17"/>
        <v>0.47620818539815668</v>
      </c>
    </row>
    <row r="83" spans="1:51" ht="15.5">
      <c r="A83" s="38">
        <v>20900</v>
      </c>
      <c r="B83" s="37" t="s">
        <v>117</v>
      </c>
      <c r="C83" s="67" t="s">
        <v>117</v>
      </c>
      <c r="D83" s="32">
        <v>0.753731343</v>
      </c>
      <c r="E83" s="30">
        <v>0.85436893199999997</v>
      </c>
      <c r="F83" s="30">
        <v>0.79646017700000005</v>
      </c>
      <c r="G83" s="30">
        <v>0.52340425531914891</v>
      </c>
      <c r="H83" s="30">
        <v>0.734375</v>
      </c>
      <c r="I83" s="30">
        <v>0.77500000000000002</v>
      </c>
      <c r="J83" s="30">
        <v>0.77037037037037004</v>
      </c>
      <c r="K83" s="33">
        <f t="shared" si="12"/>
        <v>0.74395858252707414</v>
      </c>
      <c r="L83" s="32">
        <v>0.73786407799999998</v>
      </c>
      <c r="M83" s="30">
        <v>0.73913043479999996</v>
      </c>
      <c r="N83" s="30">
        <v>0.78640776700000004</v>
      </c>
      <c r="O83" s="30">
        <v>0.61392405063291144</v>
      </c>
      <c r="P83" s="30">
        <v>0.69934640522875813</v>
      </c>
      <c r="Q83" s="30">
        <v>0.81399999999999995</v>
      </c>
      <c r="R83" s="30">
        <v>0.79090909090909001</v>
      </c>
      <c r="S83" s="29">
        <f t="shared" si="13"/>
        <v>0.74022597522439426</v>
      </c>
      <c r="T83" s="36">
        <v>4775.2857139999996</v>
      </c>
      <c r="U83" s="35">
        <v>4527.7142856999999</v>
      </c>
      <c r="V83" s="35">
        <v>5942.8571429000003</v>
      </c>
      <c r="W83" s="35">
        <v>4826.13</v>
      </c>
      <c r="X83" s="35">
        <v>5010.33</v>
      </c>
      <c r="Y83" s="35">
        <v>5478.67</v>
      </c>
      <c r="Z83" s="35">
        <v>5813.13</v>
      </c>
      <c r="AA83" s="34">
        <f t="shared" si="14"/>
        <v>5196.3024489428562</v>
      </c>
      <c r="AB83" s="32">
        <v>0.88297872300000002</v>
      </c>
      <c r="AC83" s="30">
        <v>0.92682926829267998</v>
      </c>
      <c r="AD83" s="30">
        <v>0.95180722890000002</v>
      </c>
      <c r="AE83" s="30">
        <v>0.71729957805907174</v>
      </c>
      <c r="AF83" s="30">
        <v>0.62365591397849462</v>
      </c>
      <c r="AG83" s="30">
        <v>0.69399999999999995</v>
      </c>
      <c r="AH83" s="30">
        <v>0.69014084507041995</v>
      </c>
      <c r="AI83" s="33">
        <f t="shared" si="15"/>
        <v>0.78381593675723804</v>
      </c>
      <c r="AJ83" s="32">
        <v>0.84948453599999996</v>
      </c>
      <c r="AK83" s="30">
        <v>0.82129277566540004</v>
      </c>
      <c r="AL83" s="30">
        <v>0.58958333330000001</v>
      </c>
      <c r="AM83" s="30">
        <v>0.48230088495575218</v>
      </c>
      <c r="AN83" s="30">
        <v>0.66304347826086951</v>
      </c>
      <c r="AO83" s="30">
        <v>0.67500000000000004</v>
      </c>
      <c r="AP83" s="30">
        <v>0.63456090651557995</v>
      </c>
      <c r="AQ83" s="29">
        <f t="shared" si="16"/>
        <v>0.67360941638537164</v>
      </c>
      <c r="AR83" s="31">
        <v>0.62318840600000003</v>
      </c>
      <c r="AS83" s="30">
        <v>0.62711864409999996</v>
      </c>
      <c r="AT83" s="30">
        <v>0.62068965519999997</v>
      </c>
      <c r="AU83" s="30">
        <v>0.28888888888888886</v>
      </c>
      <c r="AV83" s="30">
        <v>0.45</v>
      </c>
      <c r="AW83" s="30">
        <v>0.53800000000000003</v>
      </c>
      <c r="AX83" s="30">
        <v>0.46153846153846001</v>
      </c>
      <c r="AY83" s="29">
        <f t="shared" si="17"/>
        <v>0.5156320079610498</v>
      </c>
    </row>
    <row r="84" spans="1:51" ht="15.5">
      <c r="A84" s="38">
        <v>51400</v>
      </c>
      <c r="B84" s="37" t="s">
        <v>149</v>
      </c>
      <c r="C84" s="67" t="s">
        <v>149</v>
      </c>
      <c r="D84" s="32">
        <v>0.80952380999999995</v>
      </c>
      <c r="E84" s="30">
        <v>0.85185185190000001</v>
      </c>
      <c r="F84" s="30">
        <v>0.77</v>
      </c>
      <c r="G84" s="30">
        <v>0.5668449197860963</v>
      </c>
      <c r="H84" s="30">
        <v>0.74853801169590639</v>
      </c>
      <c r="I84" s="30">
        <v>0.78500000000000003</v>
      </c>
      <c r="J84" s="30">
        <v>0.8</v>
      </c>
      <c r="K84" s="33">
        <f t="shared" si="12"/>
        <v>0.76167979905457173</v>
      </c>
      <c r="L84" s="32">
        <v>0.67592592600000001</v>
      </c>
      <c r="M84" s="30">
        <v>0.80808080810000005</v>
      </c>
      <c r="N84" s="30">
        <v>0.7209302326</v>
      </c>
      <c r="O84" s="30">
        <v>0.60648148148148151</v>
      </c>
      <c r="P84" s="30">
        <v>0.75</v>
      </c>
      <c r="Q84" s="30">
        <v>0.81100000000000005</v>
      </c>
      <c r="R84" s="30">
        <v>0.77685950413223004</v>
      </c>
      <c r="S84" s="29">
        <f t="shared" si="13"/>
        <v>0.73561113604481598</v>
      </c>
      <c r="T84" s="36">
        <v>4503.9285710000004</v>
      </c>
      <c r="U84" s="35">
        <v>5140</v>
      </c>
      <c r="V84" s="35">
        <v>5208.25</v>
      </c>
      <c r="W84" s="35">
        <v>5682.13</v>
      </c>
      <c r="X84" s="35">
        <v>5629.52</v>
      </c>
      <c r="Y84" s="35">
        <v>5747.06</v>
      </c>
      <c r="Z84" s="35">
        <v>5741.19</v>
      </c>
      <c r="AA84" s="34">
        <f t="shared" si="14"/>
        <v>5378.8683672857151</v>
      </c>
      <c r="AB84" s="32">
        <v>0.85046728999999999</v>
      </c>
      <c r="AC84" s="30">
        <v>0.94382022471909999</v>
      </c>
      <c r="AD84" s="30">
        <v>0.96052631580000003</v>
      </c>
      <c r="AE84" s="30">
        <v>0.71782178217821779</v>
      </c>
      <c r="AF84" s="30">
        <v>0.72972972972972971</v>
      </c>
      <c r="AG84" s="30">
        <v>0.69899999999999995</v>
      </c>
      <c r="AH84" s="30">
        <v>0.62745098039215996</v>
      </c>
      <c r="AI84" s="33">
        <f t="shared" si="15"/>
        <v>0.78983090325988681</v>
      </c>
      <c r="AJ84" s="32">
        <v>0.79638009099999996</v>
      </c>
      <c r="AK84" s="30">
        <v>0.76179775280898998</v>
      </c>
      <c r="AL84" s="30">
        <v>0.48883374689999998</v>
      </c>
      <c r="AM84" s="30">
        <v>0.55681818181818177</v>
      </c>
      <c r="AN84" s="30">
        <v>0.82758620689655171</v>
      </c>
      <c r="AO84" s="30">
        <v>0.68</v>
      </c>
      <c r="AP84" s="30">
        <v>0.63112391930835998</v>
      </c>
      <c r="AQ84" s="29">
        <f t="shared" si="16"/>
        <v>0.67750569981886899</v>
      </c>
      <c r="AR84" s="31">
        <v>0.66666666699999999</v>
      </c>
      <c r="AS84" s="30">
        <v>0.56451612900000003</v>
      </c>
      <c r="AT84" s="30">
        <v>0.59090909089999999</v>
      </c>
      <c r="AU84" s="30">
        <v>0.43307086614173229</v>
      </c>
      <c r="AV84" s="30">
        <v>0.55645161290322576</v>
      </c>
      <c r="AW84" s="30">
        <v>0.59699999999999998</v>
      </c>
      <c r="AX84" s="30">
        <v>0.57281553398058005</v>
      </c>
      <c r="AY84" s="29">
        <f t="shared" si="17"/>
        <v>0.56877569998936262</v>
      </c>
    </row>
    <row r="85" spans="1:51" ht="15.5">
      <c r="A85" s="38">
        <v>51200</v>
      </c>
      <c r="B85" s="37" t="s">
        <v>57</v>
      </c>
      <c r="C85" s="67" t="s">
        <v>57</v>
      </c>
      <c r="D85" s="32">
        <v>0.743243243</v>
      </c>
      <c r="E85" s="30">
        <v>0.73049645389999995</v>
      </c>
      <c r="F85" s="30">
        <v>0.70652173910000005</v>
      </c>
      <c r="G85" s="30">
        <v>0.53488372093023251</v>
      </c>
      <c r="H85" s="30">
        <v>0.73076923076923073</v>
      </c>
      <c r="I85" s="30">
        <v>0.80600000000000005</v>
      </c>
      <c r="J85" s="30">
        <v>0.73076923076922995</v>
      </c>
      <c r="K85" s="33">
        <f t="shared" si="12"/>
        <v>0.71181194549552773</v>
      </c>
      <c r="L85" s="32">
        <v>0.69230769199999997</v>
      </c>
      <c r="M85" s="30">
        <v>0.67647058819999994</v>
      </c>
      <c r="N85" s="30">
        <v>0.72727272730000003</v>
      </c>
      <c r="O85" s="30">
        <v>0.5743944636678201</v>
      </c>
      <c r="P85" s="30">
        <v>0.5714285714285714</v>
      </c>
      <c r="Q85" s="30">
        <v>0.80400000000000005</v>
      </c>
      <c r="R85" s="30">
        <v>0.72727272727272996</v>
      </c>
      <c r="S85" s="29">
        <f t="shared" si="13"/>
        <v>0.68187810998130316</v>
      </c>
      <c r="T85" s="36">
        <v>3548.5714290000001</v>
      </c>
      <c r="U85" s="35">
        <v>3825</v>
      </c>
      <c r="V85" s="35">
        <v>5174</v>
      </c>
      <c r="W85" s="35">
        <v>2857.91</v>
      </c>
      <c r="X85" s="35">
        <v>3853.42</v>
      </c>
      <c r="Y85" s="35">
        <v>3854.4</v>
      </c>
      <c r="Z85" s="35">
        <v>3938.46</v>
      </c>
      <c r="AA85" s="34">
        <f t="shared" si="14"/>
        <v>3864.537347</v>
      </c>
      <c r="AB85" s="32">
        <v>0.94690265500000004</v>
      </c>
      <c r="AC85" s="30">
        <v>0.82575757575758002</v>
      </c>
      <c r="AD85" s="30">
        <v>0.85567010310000002</v>
      </c>
      <c r="AE85" s="30">
        <v>0.5513307984790875</v>
      </c>
      <c r="AF85" s="30">
        <v>0.30088495575221241</v>
      </c>
      <c r="AG85" s="30">
        <v>0.54800000000000004</v>
      </c>
      <c r="AH85" s="30">
        <v>0.52083333333333004</v>
      </c>
      <c r="AI85" s="33">
        <f t="shared" si="15"/>
        <v>0.64991134591745858</v>
      </c>
      <c r="AJ85" s="32">
        <v>0.87084148699999997</v>
      </c>
      <c r="AK85" s="30">
        <v>0.84821428571429003</v>
      </c>
      <c r="AL85" s="30">
        <v>0.46916890080000001</v>
      </c>
      <c r="AM85" s="30">
        <v>0.38410596026490068</v>
      </c>
      <c r="AN85" s="30">
        <v>0.64102564102564108</v>
      </c>
      <c r="AO85" s="30">
        <v>0.51</v>
      </c>
      <c r="AP85" s="30">
        <v>0.57360406091370997</v>
      </c>
      <c r="AQ85" s="29">
        <f t="shared" si="16"/>
        <v>0.6138514765312203</v>
      </c>
      <c r="AR85" s="31">
        <v>0.50769230799999998</v>
      </c>
      <c r="AS85" s="30">
        <v>0.59740259740000001</v>
      </c>
      <c r="AT85" s="30">
        <v>0.56521739130000004</v>
      </c>
      <c r="AU85" s="30">
        <v>0.39053254437869822</v>
      </c>
      <c r="AV85" s="30">
        <v>0.32954545454545453</v>
      </c>
      <c r="AW85" s="30">
        <v>0.48799999999999999</v>
      </c>
      <c r="AX85" s="30">
        <v>0.50909090909091004</v>
      </c>
      <c r="AY85" s="29">
        <f t="shared" si="17"/>
        <v>0.48392588638786621</v>
      </c>
    </row>
    <row r="86" spans="1:51" ht="15.5">
      <c r="A86" s="38">
        <v>10300</v>
      </c>
      <c r="B86" s="37" t="s">
        <v>163</v>
      </c>
      <c r="C86" s="67" t="s">
        <v>163</v>
      </c>
      <c r="D86" s="32">
        <v>0.75789473699999999</v>
      </c>
      <c r="E86" s="30">
        <v>0.66355140189999995</v>
      </c>
      <c r="F86" s="30">
        <v>0.7659574468</v>
      </c>
      <c r="G86" s="30">
        <v>0.515625</v>
      </c>
      <c r="H86" s="30">
        <v>0.74814814814814812</v>
      </c>
      <c r="I86" s="30">
        <v>0.80700000000000005</v>
      </c>
      <c r="J86" s="30">
        <v>0.67320261437909001</v>
      </c>
      <c r="K86" s="33">
        <f t="shared" si="12"/>
        <v>0.70448276403246257</v>
      </c>
      <c r="L86" s="32">
        <v>0.72499999999999998</v>
      </c>
      <c r="M86" s="30">
        <v>0.75</v>
      </c>
      <c r="N86" s="30">
        <v>0.69791666669999997</v>
      </c>
      <c r="O86" s="30">
        <v>0.54092526690391463</v>
      </c>
      <c r="P86" s="30">
        <v>0.80327868852459017</v>
      </c>
      <c r="Q86" s="30">
        <v>0.79300000000000004</v>
      </c>
      <c r="R86" s="30">
        <v>0.65413533834586002</v>
      </c>
      <c r="S86" s="29">
        <f t="shared" si="13"/>
        <v>0.70917942292490921</v>
      </c>
      <c r="T86" s="36">
        <v>4994.2857139999996</v>
      </c>
      <c r="U86" s="35">
        <v>3968.7142856999999</v>
      </c>
      <c r="V86" s="35">
        <v>5125.7142856999999</v>
      </c>
      <c r="W86" s="35">
        <v>3393.29</v>
      </c>
      <c r="X86" s="35">
        <v>4986.82</v>
      </c>
      <c r="Y86" s="35">
        <v>5206.76</v>
      </c>
      <c r="Z86" s="35">
        <v>3781.91</v>
      </c>
      <c r="AA86" s="34">
        <f t="shared" si="14"/>
        <v>4493.9277550571433</v>
      </c>
      <c r="AB86" s="32">
        <v>0.83544303799999997</v>
      </c>
      <c r="AC86" s="30">
        <v>0.95294117647058996</v>
      </c>
      <c r="AD86" s="30">
        <v>0.87209302330000005</v>
      </c>
      <c r="AE86" s="30">
        <v>0.62083333333333335</v>
      </c>
      <c r="AF86" s="30">
        <v>0.64516129032258063</v>
      </c>
      <c r="AG86" s="30">
        <v>0.65600000000000003</v>
      </c>
      <c r="AH86" s="30">
        <v>0.57843137254902</v>
      </c>
      <c r="AI86" s="33">
        <f t="shared" si="15"/>
        <v>0.73727189056793208</v>
      </c>
      <c r="AJ86" s="32">
        <v>0.83224400899999995</v>
      </c>
      <c r="AK86" s="30">
        <v>0.82231404958678</v>
      </c>
      <c r="AL86" s="30">
        <v>0.51262626259999999</v>
      </c>
      <c r="AM86" s="30">
        <v>0.39374999999999999</v>
      </c>
      <c r="AN86" s="30">
        <v>0.77142857142857146</v>
      </c>
      <c r="AO86" s="30">
        <v>0.72899999999999998</v>
      </c>
      <c r="AP86" s="30">
        <v>0.79061371841155004</v>
      </c>
      <c r="AQ86" s="29">
        <f t="shared" si="16"/>
        <v>0.69313951586098599</v>
      </c>
      <c r="AR86" s="31">
        <v>0.58333333300000001</v>
      </c>
      <c r="AS86" s="30">
        <v>0.64150943400000005</v>
      </c>
      <c r="AT86" s="30">
        <v>0.48979591839999997</v>
      </c>
      <c r="AU86" s="30">
        <v>0.39473684210526316</v>
      </c>
      <c r="AV86" s="30">
        <v>0.50549450549450547</v>
      </c>
      <c r="AW86" s="30">
        <v>0.56899999999999995</v>
      </c>
      <c r="AX86" s="30">
        <v>0.43010752688171999</v>
      </c>
      <c r="AY86" s="29">
        <f t="shared" si="17"/>
        <v>0.51628250855449842</v>
      </c>
    </row>
    <row r="87" spans="1:51" ht="15.5">
      <c r="A87" s="38">
        <v>30800</v>
      </c>
      <c r="B87" s="37" t="s">
        <v>79</v>
      </c>
      <c r="C87" s="67" t="s">
        <v>79</v>
      </c>
      <c r="D87" s="32">
        <v>0.85714285700000004</v>
      </c>
      <c r="E87" s="30">
        <v>0.72580645160000001</v>
      </c>
      <c r="F87" s="30">
        <v>0.78861788619999995</v>
      </c>
      <c r="G87" s="30">
        <v>0.56000000000000005</v>
      </c>
      <c r="H87" s="30">
        <v>0.79439252336448596</v>
      </c>
      <c r="I87" s="30">
        <v>0.85099999999999998</v>
      </c>
      <c r="J87" s="30">
        <v>0.78343949044586003</v>
      </c>
      <c r="K87" s="33">
        <f t="shared" si="12"/>
        <v>0.76577131551576372</v>
      </c>
      <c r="L87" s="32">
        <v>0.79487179500000005</v>
      </c>
      <c r="M87" s="30">
        <v>0.7980769231</v>
      </c>
      <c r="N87" s="30">
        <v>0.68376068379999999</v>
      </c>
      <c r="O87" s="30">
        <v>0.58313817330210771</v>
      </c>
      <c r="P87" s="30">
        <v>0.72549019607843135</v>
      </c>
      <c r="Q87" s="30">
        <v>0.79400000000000004</v>
      </c>
      <c r="R87" s="30">
        <v>0.80662983425414003</v>
      </c>
      <c r="S87" s="29">
        <f t="shared" si="13"/>
        <v>0.74085251507638283</v>
      </c>
      <c r="T87" s="36">
        <v>4354.8928569999998</v>
      </c>
      <c r="U87" s="35">
        <v>4262.1428570999997</v>
      </c>
      <c r="V87" s="35">
        <v>4388.5714286000002</v>
      </c>
      <c r="W87" s="35">
        <v>3109.5</v>
      </c>
      <c r="X87" s="35">
        <v>4927.5600000000004</v>
      </c>
      <c r="Y87" s="35">
        <v>5838.53</v>
      </c>
      <c r="Z87" s="35">
        <v>3984.94</v>
      </c>
      <c r="AA87" s="34">
        <f t="shared" si="14"/>
        <v>4409.4481632428569</v>
      </c>
      <c r="AB87" s="32">
        <v>0.91588785100000003</v>
      </c>
      <c r="AC87" s="30">
        <v>0.93814432989690999</v>
      </c>
      <c r="AD87" s="30">
        <v>0.85263157889999996</v>
      </c>
      <c r="AE87" s="30">
        <v>0.74390243902439024</v>
      </c>
      <c r="AF87" s="30">
        <v>0.75221238938053092</v>
      </c>
      <c r="AG87" s="30">
        <v>0.76900000000000002</v>
      </c>
      <c r="AH87" s="30">
        <v>0.64772727272727004</v>
      </c>
      <c r="AI87" s="33">
        <f t="shared" si="15"/>
        <v>0.80278655156130008</v>
      </c>
      <c r="AJ87" s="32">
        <v>0.81640625</v>
      </c>
      <c r="AK87" s="30">
        <v>0.80465949820788996</v>
      </c>
      <c r="AL87" s="30">
        <v>0.50568181820000002</v>
      </c>
      <c r="AM87" s="30">
        <v>0.20652173913043478</v>
      </c>
      <c r="AN87" s="30">
        <v>0.22935779816513763</v>
      </c>
      <c r="AO87" s="30">
        <v>0.32100000000000001</v>
      </c>
      <c r="AP87" s="30">
        <v>0.42332613390929003</v>
      </c>
      <c r="AQ87" s="29">
        <f t="shared" si="16"/>
        <v>0.47242189108753613</v>
      </c>
      <c r="AR87" s="31">
        <v>0.67441860499999995</v>
      </c>
      <c r="AS87" s="30">
        <v>0.63013698630000003</v>
      </c>
      <c r="AT87" s="30">
        <v>0.68181818179999998</v>
      </c>
      <c r="AU87" s="30">
        <v>0.40588235294117647</v>
      </c>
      <c r="AV87" s="30">
        <v>0.5357142857142857</v>
      </c>
      <c r="AW87" s="30">
        <v>0.51900000000000002</v>
      </c>
      <c r="AX87" s="30">
        <v>0.55862068965516998</v>
      </c>
      <c r="AY87" s="29">
        <f t="shared" si="17"/>
        <v>0.5722273002015188</v>
      </c>
    </row>
    <row r="88" spans="1:51" ht="15.5">
      <c r="A88" s="38">
        <v>90400</v>
      </c>
      <c r="B88" s="37" t="s">
        <v>156</v>
      </c>
      <c r="C88" s="67" t="s">
        <v>156</v>
      </c>
      <c r="D88" s="32">
        <v>0.71337579600000001</v>
      </c>
      <c r="E88" s="30">
        <v>0.75177304960000002</v>
      </c>
      <c r="F88" s="30">
        <v>0.75</v>
      </c>
      <c r="G88" s="30">
        <v>0.53068592057761732</v>
      </c>
      <c r="H88" s="30">
        <v>0.7689243027888446</v>
      </c>
      <c r="I88" s="30">
        <v>0.70399999999999996</v>
      </c>
      <c r="J88" s="30">
        <v>0.71532846715328002</v>
      </c>
      <c r="K88" s="33">
        <f t="shared" si="12"/>
        <v>0.70486964801710594</v>
      </c>
      <c r="L88" s="32">
        <v>0.66874999999999996</v>
      </c>
      <c r="M88" s="30">
        <v>0.674796748</v>
      </c>
      <c r="N88" s="30">
        <v>0.65322580649999995</v>
      </c>
      <c r="O88" s="30">
        <v>0.58468677494199539</v>
      </c>
      <c r="P88" s="30">
        <v>0.6696428571428571</v>
      </c>
      <c r="Q88" s="30">
        <v>0.746</v>
      </c>
      <c r="R88" s="30">
        <v>0.75961538461538003</v>
      </c>
      <c r="S88" s="29">
        <f t="shared" si="13"/>
        <v>0.67953108160003328</v>
      </c>
      <c r="T88" s="36">
        <v>4411.4285710000004</v>
      </c>
      <c r="U88" s="35">
        <v>5050.5</v>
      </c>
      <c r="V88" s="35">
        <v>5771.4285713999998</v>
      </c>
      <c r="W88" s="35">
        <v>4256</v>
      </c>
      <c r="X88" s="35">
        <v>5255.1</v>
      </c>
      <c r="Y88" s="35">
        <v>4725.5</v>
      </c>
      <c r="Z88" s="35">
        <v>4669.96</v>
      </c>
      <c r="AA88" s="34">
        <f t="shared" si="14"/>
        <v>4877.1310203428575</v>
      </c>
      <c r="AB88" s="32">
        <v>0.842767296</v>
      </c>
      <c r="AC88" s="30">
        <v>0.87735849056603998</v>
      </c>
      <c r="AD88" s="30">
        <v>0.87254901959999998</v>
      </c>
      <c r="AE88" s="30">
        <v>0.58757062146892658</v>
      </c>
      <c r="AF88" s="30">
        <v>0.51724137931034486</v>
      </c>
      <c r="AG88" s="30">
        <v>0.218</v>
      </c>
      <c r="AH88" s="30">
        <v>0.40476190476189999</v>
      </c>
      <c r="AI88" s="33">
        <f t="shared" si="15"/>
        <v>0.61717838738674435</v>
      </c>
      <c r="AJ88" s="32">
        <v>0.85645932999999996</v>
      </c>
      <c r="AK88" s="30">
        <v>0.81536189069424003</v>
      </c>
      <c r="AL88" s="30">
        <v>0.49367088609999998</v>
      </c>
      <c r="AM88" s="30">
        <v>0.28205128205128205</v>
      </c>
      <c r="AN88" s="30">
        <v>0.5957446808510638</v>
      </c>
      <c r="AO88" s="30">
        <v>0.69099999999999995</v>
      </c>
      <c r="AP88" s="30">
        <v>0.74127310061602003</v>
      </c>
      <c r="AQ88" s="29">
        <f t="shared" si="16"/>
        <v>0.63936588147322937</v>
      </c>
      <c r="AR88" s="31">
        <v>0.64285714299999996</v>
      </c>
      <c r="AS88" s="30">
        <v>0.62318840580000001</v>
      </c>
      <c r="AT88" s="30">
        <v>0.62962962960000002</v>
      </c>
      <c r="AU88" s="30">
        <v>0.32319391634980987</v>
      </c>
      <c r="AV88" s="30">
        <v>0.52631578947368418</v>
      </c>
      <c r="AW88" s="30">
        <v>0.52300000000000002</v>
      </c>
      <c r="AX88" s="30">
        <v>0.52054794520547998</v>
      </c>
      <c r="AY88" s="29">
        <f t="shared" si="17"/>
        <v>0.54124754706128198</v>
      </c>
    </row>
    <row r="89" spans="1:51" ht="15.5">
      <c r="A89" s="38">
        <v>31900</v>
      </c>
      <c r="B89" s="37" t="s">
        <v>46</v>
      </c>
      <c r="C89" s="67" t="s">
        <v>46</v>
      </c>
      <c r="D89" s="32">
        <v>0.76543209899999998</v>
      </c>
      <c r="E89" s="30">
        <v>0.8125</v>
      </c>
      <c r="F89" s="30">
        <v>0.79591836729999998</v>
      </c>
      <c r="G89" s="30">
        <v>0.56565656565656564</v>
      </c>
      <c r="H89" s="30">
        <v>0.78846153846153844</v>
      </c>
      <c r="I89" s="30">
        <v>0.79100000000000004</v>
      </c>
      <c r="J89" s="30">
        <v>0.69841269841270004</v>
      </c>
      <c r="K89" s="33">
        <f t="shared" si="12"/>
        <v>0.74534018126154344</v>
      </c>
      <c r="L89" s="32">
        <v>0.8</v>
      </c>
      <c r="M89" s="30">
        <v>0.76785714289999996</v>
      </c>
      <c r="N89" s="30">
        <v>0.78048780490000003</v>
      </c>
      <c r="O89" s="30">
        <v>0.66386554621848737</v>
      </c>
      <c r="P89" s="30">
        <v>0.72413793103448276</v>
      </c>
      <c r="Q89" s="30">
        <v>0.85099999999999998</v>
      </c>
      <c r="R89" s="30">
        <v>0.7</v>
      </c>
      <c r="S89" s="29">
        <f t="shared" si="13"/>
        <v>0.75533548929328131</v>
      </c>
      <c r="T89" s="36">
        <v>3351.4285709999999</v>
      </c>
      <c r="U89" s="35">
        <v>3786.4285713999998</v>
      </c>
      <c r="V89" s="35">
        <v>5101.4285713999998</v>
      </c>
      <c r="W89" s="35">
        <v>3019.5</v>
      </c>
      <c r="X89" s="35">
        <v>3784.67</v>
      </c>
      <c r="Y89" s="35">
        <v>5070.53</v>
      </c>
      <c r="Z89" s="35">
        <v>3232.28</v>
      </c>
      <c r="AA89" s="34">
        <f t="shared" si="14"/>
        <v>3906.6093876857144</v>
      </c>
      <c r="AB89" s="32">
        <v>0.738461539</v>
      </c>
      <c r="AC89" s="30">
        <v>0.84905660377359005</v>
      </c>
      <c r="AD89" s="30">
        <v>0.75675675679999999</v>
      </c>
      <c r="AE89" s="30">
        <v>0.44736842105263158</v>
      </c>
      <c r="AF89" s="30">
        <v>0.3235294117647059</v>
      </c>
      <c r="AG89" s="30">
        <v>0.58299999999999996</v>
      </c>
      <c r="AH89" s="30">
        <v>0.63829787234043001</v>
      </c>
      <c r="AI89" s="33">
        <f t="shared" si="15"/>
        <v>0.61949580067590826</v>
      </c>
      <c r="AJ89" s="32">
        <v>0.80603448300000002</v>
      </c>
      <c r="AK89" s="30">
        <v>0.74226804123710999</v>
      </c>
      <c r="AL89" s="30">
        <v>0.32487309640000001</v>
      </c>
      <c r="AM89" s="30">
        <v>0.19540229885057472</v>
      </c>
      <c r="AN89" s="30">
        <v>0.81081081081081086</v>
      </c>
      <c r="AO89" s="30">
        <v>0.76900000000000002</v>
      </c>
      <c r="AP89" s="30">
        <v>0.79166666666666996</v>
      </c>
      <c r="AQ89" s="29">
        <f t="shared" si="16"/>
        <v>0.63429362813788082</v>
      </c>
      <c r="AR89" s="31">
        <v>0.59375</v>
      </c>
      <c r="AS89" s="30">
        <v>0.66666666669999997</v>
      </c>
      <c r="AT89" s="30">
        <v>0.44444444440000003</v>
      </c>
      <c r="AU89" s="30">
        <v>0.31343283582089554</v>
      </c>
      <c r="AV89" s="30">
        <v>0.28947368421052633</v>
      </c>
      <c r="AW89" s="30">
        <v>0.45700000000000002</v>
      </c>
      <c r="AX89" s="30">
        <v>0.40540540540540998</v>
      </c>
      <c r="AY89" s="29">
        <f t="shared" si="17"/>
        <v>0.45288186236240457</v>
      </c>
    </row>
    <row r="90" spans="1:51" ht="15.5">
      <c r="A90" s="38">
        <v>70400</v>
      </c>
      <c r="B90" s="37" t="s">
        <v>154</v>
      </c>
      <c r="C90" s="67" t="s">
        <v>154</v>
      </c>
      <c r="D90" s="32">
        <v>0.77777777800000003</v>
      </c>
      <c r="E90" s="30">
        <v>0.71014492750000002</v>
      </c>
      <c r="F90" s="30">
        <v>0.8679245283</v>
      </c>
      <c r="G90" s="30">
        <v>0.52032520325203258</v>
      </c>
      <c r="H90" s="30">
        <v>0.78749999999999998</v>
      </c>
      <c r="I90" s="30">
        <v>0.85499999999999998</v>
      </c>
      <c r="J90" s="30">
        <v>0.83750000000000002</v>
      </c>
      <c r="K90" s="33">
        <f t="shared" si="12"/>
        <v>0.7651674910074332</v>
      </c>
      <c r="L90" s="32">
        <v>0.836734694</v>
      </c>
      <c r="M90" s="30">
        <v>0.6923076923</v>
      </c>
      <c r="N90" s="30">
        <v>0.6</v>
      </c>
      <c r="O90" s="30">
        <v>0.55952380952380953</v>
      </c>
      <c r="P90" s="30">
        <v>0.76190476190476186</v>
      </c>
      <c r="Q90" s="30">
        <v>0.81599999999999995</v>
      </c>
      <c r="R90" s="30">
        <v>0.76190476190475998</v>
      </c>
      <c r="S90" s="29">
        <f t="shared" si="13"/>
        <v>0.71833938851904733</v>
      </c>
      <c r="T90" s="36">
        <v>5304.5714289999996</v>
      </c>
      <c r="U90" s="35">
        <v>5661.2571429</v>
      </c>
      <c r="V90" s="35">
        <v>6510.8571429000003</v>
      </c>
      <c r="W90" s="35">
        <v>3045.14</v>
      </c>
      <c r="X90" s="35">
        <v>5265</v>
      </c>
      <c r="Y90" s="35">
        <v>6098.77</v>
      </c>
      <c r="Z90" s="35">
        <v>5233.12</v>
      </c>
      <c r="AA90" s="34">
        <f t="shared" si="14"/>
        <v>5302.6736735428567</v>
      </c>
      <c r="AB90" s="32">
        <v>0.79591836699999996</v>
      </c>
      <c r="AC90" s="30">
        <v>0.82</v>
      </c>
      <c r="AD90" s="30">
        <v>0.82352941180000006</v>
      </c>
      <c r="AE90" s="30">
        <v>0.46835443037974683</v>
      </c>
      <c r="AF90" s="30">
        <v>0.5</v>
      </c>
      <c r="AG90" s="30">
        <v>0.5</v>
      </c>
      <c r="AH90" s="30">
        <v>0.61224489795918002</v>
      </c>
      <c r="AI90" s="33">
        <f t="shared" si="15"/>
        <v>0.64572101530556103</v>
      </c>
      <c r="AJ90" s="32">
        <v>0.88489208600000002</v>
      </c>
      <c r="AK90" s="30">
        <v>0.87205387205386997</v>
      </c>
      <c r="AL90" s="30">
        <v>0.62204724410000001</v>
      </c>
      <c r="AM90" s="30">
        <v>0.33613445378151263</v>
      </c>
      <c r="AN90" s="30">
        <v>0.734375</v>
      </c>
      <c r="AO90" s="30">
        <v>0.79400000000000004</v>
      </c>
      <c r="AP90" s="30">
        <v>0.79136690647482</v>
      </c>
      <c r="AQ90" s="29">
        <f t="shared" si="16"/>
        <v>0.71926708034431464</v>
      </c>
      <c r="AR90" s="31">
        <v>0.44827586200000002</v>
      </c>
      <c r="AS90" s="30">
        <v>0.73333333329999995</v>
      </c>
      <c r="AT90" s="30">
        <v>0.48</v>
      </c>
      <c r="AU90" s="30">
        <v>0.33333333333333331</v>
      </c>
      <c r="AV90" s="30">
        <v>0.34782608695652173</v>
      </c>
      <c r="AW90" s="30">
        <v>0.47699999999999998</v>
      </c>
      <c r="AX90" s="30">
        <v>0.40384615384615002</v>
      </c>
      <c r="AY90" s="29">
        <f t="shared" si="17"/>
        <v>0.46051639563371499</v>
      </c>
    </row>
    <row r="91" spans="1:51" ht="15.5">
      <c r="A91" s="38">
        <v>42800</v>
      </c>
      <c r="B91" s="37" t="s">
        <v>159</v>
      </c>
      <c r="C91" s="67" t="s">
        <v>159</v>
      </c>
      <c r="D91" s="32">
        <v>0.78640776700000004</v>
      </c>
      <c r="E91" s="30">
        <v>0.76842105260000004</v>
      </c>
      <c r="F91" s="30">
        <v>0.77894736840000001</v>
      </c>
      <c r="G91" s="30">
        <v>0.65490196078431373</v>
      </c>
      <c r="H91" s="30">
        <v>0.85542168674698793</v>
      </c>
      <c r="I91" s="30">
        <v>0.79900000000000004</v>
      </c>
      <c r="J91" s="30">
        <v>0.75949367088608</v>
      </c>
      <c r="K91" s="33">
        <f t="shared" si="12"/>
        <v>0.77179907234534018</v>
      </c>
      <c r="L91" s="32">
        <v>0.79381443299999999</v>
      </c>
      <c r="M91" s="30">
        <v>0.79268292679999997</v>
      </c>
      <c r="N91" s="30">
        <v>0.75</v>
      </c>
      <c r="O91" s="30">
        <v>0.6763754045307443</v>
      </c>
      <c r="P91" s="30">
        <v>0.79333333333333333</v>
      </c>
      <c r="Q91" s="30">
        <v>0.82799999999999996</v>
      </c>
      <c r="R91" s="30">
        <v>0.81343283582089998</v>
      </c>
      <c r="S91" s="29">
        <f t="shared" si="13"/>
        <v>0.7782341333549968</v>
      </c>
      <c r="T91" s="36">
        <v>3614.2857140000001</v>
      </c>
      <c r="U91" s="35">
        <v>4025</v>
      </c>
      <c r="V91" s="35">
        <v>4680</v>
      </c>
      <c r="W91" s="35">
        <v>2928.84</v>
      </c>
      <c r="X91" s="35">
        <v>4123.1000000000004</v>
      </c>
      <c r="Y91" s="35">
        <v>4024.62</v>
      </c>
      <c r="Z91" s="35">
        <v>3092.01</v>
      </c>
      <c r="AA91" s="34">
        <f t="shared" si="14"/>
        <v>3783.9793877142852</v>
      </c>
      <c r="AB91" s="32">
        <v>0.91208791199999995</v>
      </c>
      <c r="AC91" s="30">
        <v>0.84931506849314997</v>
      </c>
      <c r="AD91" s="30">
        <v>0.91176470590000003</v>
      </c>
      <c r="AE91" s="30">
        <v>0.62555066079295152</v>
      </c>
      <c r="AF91" s="30">
        <v>0.55118110236220474</v>
      </c>
      <c r="AG91" s="30">
        <v>0.30499999999999999</v>
      </c>
      <c r="AH91" s="30">
        <v>0.67088607594937</v>
      </c>
      <c r="AI91" s="33">
        <f t="shared" si="15"/>
        <v>0.68939793221395362</v>
      </c>
      <c r="AJ91" s="32">
        <v>0.79732313600000004</v>
      </c>
      <c r="AK91" s="30">
        <v>0.84883720930232998</v>
      </c>
      <c r="AL91" s="30">
        <v>0.55534709189999998</v>
      </c>
      <c r="AM91" s="30">
        <v>0.32608695652173914</v>
      </c>
      <c r="AN91" s="30">
        <v>0.61739130434782608</v>
      </c>
      <c r="AO91" s="30">
        <v>0.59099999999999997</v>
      </c>
      <c r="AP91" s="30">
        <v>0.61764705882352999</v>
      </c>
      <c r="AQ91" s="29">
        <f t="shared" si="16"/>
        <v>0.62194753669934644</v>
      </c>
      <c r="AR91" s="31">
        <v>0.65454545500000005</v>
      </c>
      <c r="AS91" s="30">
        <v>0.66666666669999997</v>
      </c>
      <c r="AT91" s="30">
        <v>0.63829787230000001</v>
      </c>
      <c r="AU91" s="30">
        <v>0.33333333333333331</v>
      </c>
      <c r="AV91" s="30">
        <v>0.40799999999999997</v>
      </c>
      <c r="AW91" s="30">
        <v>0.47199999999999998</v>
      </c>
      <c r="AX91" s="30">
        <v>0.55882352941175994</v>
      </c>
      <c r="AY91" s="29">
        <f t="shared" si="17"/>
        <v>0.53309526524929907</v>
      </c>
    </row>
    <row r="92" spans="1:51" ht="15.5">
      <c r="A92" s="38">
        <v>30900</v>
      </c>
      <c r="B92" s="37" t="s">
        <v>122</v>
      </c>
      <c r="C92" s="67" t="s">
        <v>122</v>
      </c>
      <c r="D92" s="32">
        <v>0.83739837399999995</v>
      </c>
      <c r="E92" s="30">
        <v>0.82511210759999998</v>
      </c>
      <c r="F92" s="30">
        <v>0.87793427229999998</v>
      </c>
      <c r="G92" s="30">
        <v>0.66594360086767901</v>
      </c>
      <c r="H92" s="30">
        <v>0.79665738161559885</v>
      </c>
      <c r="I92" s="30">
        <v>0.83099999999999996</v>
      </c>
      <c r="J92" s="30">
        <v>0.82866043613706997</v>
      </c>
      <c r="K92" s="33">
        <f t="shared" si="12"/>
        <v>0.80895802464576394</v>
      </c>
      <c r="L92" s="32">
        <v>0.80198019799999998</v>
      </c>
      <c r="M92" s="30">
        <v>0.77922077919999999</v>
      </c>
      <c r="N92" s="30">
        <v>0.79802955669999998</v>
      </c>
      <c r="O92" s="30">
        <v>0.62686567164179108</v>
      </c>
      <c r="P92" s="30">
        <v>0.77880184331797231</v>
      </c>
      <c r="Q92" s="30">
        <v>0.82599999999999996</v>
      </c>
      <c r="R92" s="30">
        <v>0.83098591549295997</v>
      </c>
      <c r="S92" s="29">
        <f t="shared" si="13"/>
        <v>0.77741199490753188</v>
      </c>
      <c r="T92" s="36">
        <v>3870.9142860000002</v>
      </c>
      <c r="U92" s="35">
        <v>4217.1428570999997</v>
      </c>
      <c r="V92" s="35">
        <v>4474.2857143000001</v>
      </c>
      <c r="W92" s="35">
        <v>3550.95</v>
      </c>
      <c r="X92" s="35">
        <v>3921.82</v>
      </c>
      <c r="Y92" s="35">
        <v>3705.9</v>
      </c>
      <c r="Z92" s="35">
        <v>4648.46</v>
      </c>
      <c r="AA92" s="34">
        <f t="shared" si="14"/>
        <v>4055.6389796285716</v>
      </c>
      <c r="AB92" s="32">
        <v>0.89230769200000004</v>
      </c>
      <c r="AC92" s="30">
        <v>0.90789473684210997</v>
      </c>
      <c r="AD92" s="30">
        <v>0.93181818179999998</v>
      </c>
      <c r="AE92" s="30">
        <v>0.75379426644182124</v>
      </c>
      <c r="AF92" s="30">
        <v>0.70351758793969854</v>
      </c>
      <c r="AG92" s="30">
        <v>0.82099999999999995</v>
      </c>
      <c r="AH92" s="30">
        <v>0.7463768115942</v>
      </c>
      <c r="AI92" s="33">
        <f t="shared" si="15"/>
        <v>0.82238703951683279</v>
      </c>
      <c r="AJ92" s="32">
        <v>0.81226415100000005</v>
      </c>
      <c r="AK92" s="30">
        <v>0.84278606965173997</v>
      </c>
      <c r="AL92" s="30">
        <v>0.5529279279</v>
      </c>
      <c r="AM92" s="30">
        <v>0.62528216704288941</v>
      </c>
      <c r="AN92" s="30">
        <v>0.7570093457943925</v>
      </c>
      <c r="AO92" s="30">
        <v>0.76900000000000002</v>
      </c>
      <c r="AP92" s="30">
        <v>0.75336927223719996</v>
      </c>
      <c r="AQ92" s="29">
        <f t="shared" si="16"/>
        <v>0.73037699051803173</v>
      </c>
      <c r="AR92" s="31">
        <v>0.69444444400000005</v>
      </c>
      <c r="AS92" s="30">
        <v>0.69387755100000004</v>
      </c>
      <c r="AT92" s="30">
        <v>0.75</v>
      </c>
      <c r="AU92" s="30">
        <v>0.42857142857142855</v>
      </c>
      <c r="AV92" s="30">
        <v>0.56037151702786381</v>
      </c>
      <c r="AW92" s="30">
        <v>0.57599999999999996</v>
      </c>
      <c r="AX92" s="30">
        <v>0.53275109170306001</v>
      </c>
      <c r="AY92" s="29">
        <f t="shared" si="17"/>
        <v>0.60514514747176462</v>
      </c>
    </row>
    <row r="93" spans="1:51" ht="15.5">
      <c r="A93" s="38">
        <v>31000</v>
      </c>
      <c r="B93" s="37" t="s">
        <v>16</v>
      </c>
      <c r="C93" s="67" t="s">
        <v>16</v>
      </c>
      <c r="D93" s="32">
        <v>0.74404761900000005</v>
      </c>
      <c r="E93" s="30">
        <v>0.78294573639999998</v>
      </c>
      <c r="F93" s="30">
        <v>0.80597014929999999</v>
      </c>
      <c r="G93" s="30">
        <v>0.46198830409356723</v>
      </c>
      <c r="H93" s="30">
        <v>0.71770334928229662</v>
      </c>
      <c r="I93" s="30">
        <v>0.73299999999999998</v>
      </c>
      <c r="J93" s="30">
        <v>0.68085106382978999</v>
      </c>
      <c r="K93" s="33">
        <f t="shared" si="12"/>
        <v>0.70378660312937913</v>
      </c>
      <c r="L93" s="32">
        <v>0.82499999999999996</v>
      </c>
      <c r="M93" s="30">
        <v>0.77777777780000001</v>
      </c>
      <c r="N93" s="30">
        <v>0.71171171170000003</v>
      </c>
      <c r="O93" s="30">
        <v>0.5523385300668151</v>
      </c>
      <c r="P93" s="30">
        <v>0.58563535911602205</v>
      </c>
      <c r="Q93" s="30">
        <v>0.74199999999999999</v>
      </c>
      <c r="R93" s="30">
        <v>0.68965517241379004</v>
      </c>
      <c r="S93" s="29">
        <f t="shared" si="13"/>
        <v>0.69773122158523238</v>
      </c>
      <c r="T93" s="36">
        <v>4862.8571430000002</v>
      </c>
      <c r="U93" s="35">
        <v>4973.7142856999999</v>
      </c>
      <c r="V93" s="35">
        <v>5405.5714286000002</v>
      </c>
      <c r="W93" s="35">
        <v>3412.5</v>
      </c>
      <c r="X93" s="35">
        <v>3479.96</v>
      </c>
      <c r="Y93" s="35">
        <v>4902.18</v>
      </c>
      <c r="Z93" s="35">
        <v>3786.34</v>
      </c>
      <c r="AA93" s="34">
        <f t="shared" si="14"/>
        <v>4403.3032653285718</v>
      </c>
      <c r="AB93" s="32">
        <v>0.98113207599999996</v>
      </c>
      <c r="AC93" s="30">
        <v>0.83636363636363997</v>
      </c>
      <c r="AD93" s="30">
        <v>0.94382022470000004</v>
      </c>
      <c r="AE93" s="30">
        <v>0.65486725663716816</v>
      </c>
      <c r="AF93" s="30">
        <v>0.58677685950413228</v>
      </c>
      <c r="AG93" s="30">
        <v>0.48499999999999999</v>
      </c>
      <c r="AH93" s="30">
        <v>0.5</v>
      </c>
      <c r="AI93" s="33">
        <f t="shared" si="15"/>
        <v>0.7125657218864202</v>
      </c>
      <c r="AJ93" s="32">
        <v>0.81363636399999995</v>
      </c>
      <c r="AK93" s="30">
        <v>0.74709302325580995</v>
      </c>
      <c r="AL93" s="30">
        <v>0.41732283460000003</v>
      </c>
      <c r="AM93" s="30">
        <v>0.36363636363636365</v>
      </c>
      <c r="AN93" s="30">
        <v>0.56043956043956045</v>
      </c>
      <c r="AO93" s="30">
        <v>0.61099999999999999</v>
      </c>
      <c r="AP93" s="30">
        <v>0.63383297644540004</v>
      </c>
      <c r="AQ93" s="29">
        <f t="shared" si="16"/>
        <v>0.59242301748244763</v>
      </c>
      <c r="AR93" s="31">
        <v>0.61016949200000004</v>
      </c>
      <c r="AS93" s="30">
        <v>0.70833333330000003</v>
      </c>
      <c r="AT93" s="30">
        <v>0.57352941180000006</v>
      </c>
      <c r="AU93" s="30">
        <v>0.30172413793103448</v>
      </c>
      <c r="AV93" s="30">
        <v>0.39823008849557523</v>
      </c>
      <c r="AW93" s="30">
        <v>0.44800000000000001</v>
      </c>
      <c r="AX93" s="30">
        <v>0.52380952380951995</v>
      </c>
      <c r="AY93" s="29">
        <f t="shared" si="17"/>
        <v>0.50911371247658987</v>
      </c>
    </row>
    <row r="94" spans="1:51" ht="15.5">
      <c r="A94" s="38">
        <v>80800</v>
      </c>
      <c r="B94" s="37" t="s">
        <v>69</v>
      </c>
      <c r="C94" s="67" t="s">
        <v>69</v>
      </c>
      <c r="D94" s="32">
        <v>0.80246913600000003</v>
      </c>
      <c r="E94" s="30">
        <v>0.8125</v>
      </c>
      <c r="F94" s="30">
        <v>0.67796610170000005</v>
      </c>
      <c r="G94" s="30">
        <v>0.46354166666666669</v>
      </c>
      <c r="H94" s="30">
        <v>0.62184873949579833</v>
      </c>
      <c r="I94" s="30">
        <v>0.73099999999999998</v>
      </c>
      <c r="J94" s="30">
        <v>0.69736842105262997</v>
      </c>
      <c r="K94" s="33">
        <f t="shared" si="12"/>
        <v>0.68667058070215636</v>
      </c>
      <c r="L94" s="32">
        <v>0.64615384600000003</v>
      </c>
      <c r="M94" s="30">
        <v>0.72307692310000005</v>
      </c>
      <c r="N94" s="30">
        <v>0.7192982456</v>
      </c>
      <c r="O94" s="30">
        <v>0.58015267175572516</v>
      </c>
      <c r="P94" s="30">
        <v>0.61458333333333337</v>
      </c>
      <c r="Q94" s="30">
        <v>0.70699999999999996</v>
      </c>
      <c r="R94" s="30">
        <v>0.68292682926828996</v>
      </c>
      <c r="S94" s="29">
        <f t="shared" si="13"/>
        <v>0.6675988355796213</v>
      </c>
      <c r="T94" s="36">
        <v>6164.6428569999998</v>
      </c>
      <c r="U94" s="35">
        <v>3271.5</v>
      </c>
      <c r="V94" s="35">
        <v>3700</v>
      </c>
      <c r="W94" s="35">
        <v>3314.37</v>
      </c>
      <c r="X94" s="35">
        <v>3693.64</v>
      </c>
      <c r="Y94" s="35">
        <v>4270.93</v>
      </c>
      <c r="Z94" s="35">
        <v>3666.25</v>
      </c>
      <c r="AA94" s="34">
        <f t="shared" si="14"/>
        <v>4011.6189795714281</v>
      </c>
      <c r="AB94" s="32">
        <v>0.78688524599999998</v>
      </c>
      <c r="AC94" s="30">
        <v>0.79310344827585999</v>
      </c>
      <c r="AD94" s="30">
        <v>0.75510204079999999</v>
      </c>
      <c r="AE94" s="30">
        <v>0.4838709677419355</v>
      </c>
      <c r="AF94" s="30">
        <v>0.5</v>
      </c>
      <c r="AG94" s="30">
        <v>0.31</v>
      </c>
      <c r="AH94" s="30">
        <v>0.37037037037037002</v>
      </c>
      <c r="AI94" s="33">
        <f t="shared" si="15"/>
        <v>0.57133315331259504</v>
      </c>
      <c r="AJ94" s="32">
        <v>0.84126984100000002</v>
      </c>
      <c r="AK94" s="30">
        <v>0.85915492957745998</v>
      </c>
      <c r="AL94" s="30">
        <v>0.50652741509999999</v>
      </c>
      <c r="AM94" s="30">
        <v>0.19108280254777071</v>
      </c>
      <c r="AN94" s="30">
        <v>0.36781609195402298</v>
      </c>
      <c r="AO94" s="30">
        <v>0.623</v>
      </c>
      <c r="AP94" s="30">
        <v>0.59919028340081004</v>
      </c>
      <c r="AQ94" s="29">
        <f t="shared" si="16"/>
        <v>0.56972019479715186</v>
      </c>
      <c r="AR94" s="31">
        <v>0.53333333299999997</v>
      </c>
      <c r="AS94" s="30">
        <v>0.60465116279999997</v>
      </c>
      <c r="AT94" s="30">
        <v>0.44827586209999998</v>
      </c>
      <c r="AU94" s="30">
        <v>0.31111111111111112</v>
      </c>
      <c r="AV94" s="30">
        <v>0.39344262295081966</v>
      </c>
      <c r="AW94" s="30">
        <v>0.53500000000000003</v>
      </c>
      <c r="AX94" s="30">
        <v>0.36904761904762001</v>
      </c>
      <c r="AY94" s="29">
        <f t="shared" si="17"/>
        <v>0.45640881585850723</v>
      </c>
    </row>
    <row r="95" spans="1:51" ht="15.5">
      <c r="A95" s="38">
        <v>21000</v>
      </c>
      <c r="B95" s="37" t="s">
        <v>76</v>
      </c>
      <c r="C95" s="67" t="s">
        <v>76</v>
      </c>
      <c r="D95" s="32">
        <v>0.75757575799999999</v>
      </c>
      <c r="E95" s="30">
        <v>0.76056338030000004</v>
      </c>
      <c r="F95" s="30">
        <v>0.69642857140000003</v>
      </c>
      <c r="G95" s="30">
        <v>0.36971830985915494</v>
      </c>
      <c r="H95" s="30">
        <v>0.628</v>
      </c>
      <c r="I95" s="30">
        <v>0.59</v>
      </c>
      <c r="J95" s="30">
        <v>0.58008658008657998</v>
      </c>
      <c r="K95" s="33">
        <f t="shared" si="12"/>
        <v>0.62605322852081924</v>
      </c>
      <c r="L95" s="32">
        <v>0.57446808500000002</v>
      </c>
      <c r="M95" s="30">
        <v>0.55555555560000003</v>
      </c>
      <c r="N95" s="30">
        <v>0.58415841580000005</v>
      </c>
      <c r="O95" s="30">
        <v>0.4020356234096692</v>
      </c>
      <c r="P95" s="30">
        <v>0.5781990521327014</v>
      </c>
      <c r="Q95" s="30">
        <v>0.622</v>
      </c>
      <c r="R95" s="30">
        <v>0.58115183246072999</v>
      </c>
      <c r="S95" s="29">
        <f t="shared" si="13"/>
        <v>0.55679550920044296</v>
      </c>
      <c r="T95" s="36">
        <v>3287.3571430000002</v>
      </c>
      <c r="U95" s="35">
        <v>3620.8571428999999</v>
      </c>
      <c r="V95" s="35">
        <v>3620.8571428999999</v>
      </c>
      <c r="W95" s="35">
        <v>3268.67</v>
      </c>
      <c r="X95" s="35">
        <v>3150</v>
      </c>
      <c r="Y95" s="35">
        <v>2904.12</v>
      </c>
      <c r="Z95" s="35">
        <v>3287.04</v>
      </c>
      <c r="AA95" s="34">
        <f t="shared" si="14"/>
        <v>3305.5573469714286</v>
      </c>
      <c r="AB95" s="32">
        <v>0.85106382999999997</v>
      </c>
      <c r="AC95" s="30">
        <v>0.83333333333333004</v>
      </c>
      <c r="AD95" s="30">
        <v>0.6888888889</v>
      </c>
      <c r="AE95" s="30">
        <v>0.5236768802228412</v>
      </c>
      <c r="AF95" s="30">
        <v>0.59281437125748504</v>
      </c>
      <c r="AG95" s="30">
        <v>0.57299999999999995</v>
      </c>
      <c r="AH95" s="30">
        <v>0.50555555555555998</v>
      </c>
      <c r="AI95" s="33">
        <f t="shared" si="15"/>
        <v>0.65261897989560225</v>
      </c>
      <c r="AJ95" s="32">
        <v>0.57078651700000005</v>
      </c>
      <c r="AK95" s="30">
        <v>0.75391849529780997</v>
      </c>
      <c r="AL95" s="30">
        <v>0.67921686749999999</v>
      </c>
      <c r="AM95" s="30">
        <v>0.58909090909090911</v>
      </c>
      <c r="AN95" s="30">
        <v>0.79428571428571426</v>
      </c>
      <c r="AO95" s="30">
        <v>0.67500000000000004</v>
      </c>
      <c r="AP95" s="30">
        <v>0.59141791044776004</v>
      </c>
      <c r="AQ95" s="29">
        <f t="shared" si="16"/>
        <v>0.66481663051745621</v>
      </c>
      <c r="AR95" s="31">
        <v>1</v>
      </c>
      <c r="AS95" s="30">
        <v>0.63636363640000004</v>
      </c>
      <c r="AT95" s="30">
        <v>0.48648648649999998</v>
      </c>
      <c r="AU95" s="30">
        <v>0.27272727272727271</v>
      </c>
      <c r="AV95" s="30">
        <v>0.45454545454545453</v>
      </c>
      <c r="AW95" s="30">
        <v>0.497</v>
      </c>
      <c r="AX95" s="30">
        <v>0.44897959183672997</v>
      </c>
      <c r="AY95" s="29">
        <f t="shared" si="17"/>
        <v>0.54230034885849387</v>
      </c>
    </row>
    <row r="96" spans="1:51" ht="15.5">
      <c r="A96" s="38">
        <v>31100</v>
      </c>
      <c r="B96" s="37" t="s">
        <v>41</v>
      </c>
      <c r="C96" s="67" t="s">
        <v>41</v>
      </c>
      <c r="D96" s="32">
        <v>0.71111111100000002</v>
      </c>
      <c r="E96" s="30">
        <v>0.65333333329999999</v>
      </c>
      <c r="F96" s="30">
        <v>0.71698113210000003</v>
      </c>
      <c r="G96" s="30">
        <v>0.53092783505154639</v>
      </c>
      <c r="H96" s="30">
        <v>0.72670807453416153</v>
      </c>
      <c r="I96" s="30">
        <v>0.65800000000000003</v>
      </c>
      <c r="J96" s="30">
        <v>0.68639053254437998</v>
      </c>
      <c r="K96" s="33">
        <f t="shared" si="12"/>
        <v>0.66906457407572684</v>
      </c>
      <c r="L96" s="32">
        <v>0.77049180299999998</v>
      </c>
      <c r="M96" s="30">
        <v>0.62295081969999999</v>
      </c>
      <c r="N96" s="30">
        <v>0.71428571429999999</v>
      </c>
      <c r="O96" s="30">
        <v>0.48547717842323651</v>
      </c>
      <c r="P96" s="30">
        <v>0.64356435643564358</v>
      </c>
      <c r="Q96" s="30">
        <v>0.72399999999999998</v>
      </c>
      <c r="R96" s="30">
        <v>0.72631578947368003</v>
      </c>
      <c r="S96" s="29">
        <f t="shared" si="13"/>
        <v>0.66958366590465146</v>
      </c>
      <c r="T96" s="36">
        <v>3941.7214290000002</v>
      </c>
      <c r="U96" s="35">
        <v>4225.7142856999999</v>
      </c>
      <c r="V96" s="35">
        <v>3234</v>
      </c>
      <c r="W96" s="35">
        <v>2093.21</v>
      </c>
      <c r="X96" s="35">
        <v>3927.22</v>
      </c>
      <c r="Y96" s="35">
        <v>3466.36</v>
      </c>
      <c r="Z96" s="35">
        <v>3153.16</v>
      </c>
      <c r="AA96" s="34">
        <f t="shared" si="14"/>
        <v>3434.4836735285717</v>
      </c>
      <c r="AB96" s="32">
        <v>0.86440678000000004</v>
      </c>
      <c r="AC96" s="30">
        <v>0.84482758620690002</v>
      </c>
      <c r="AD96" s="30">
        <v>0.86274509799999999</v>
      </c>
      <c r="AE96" s="30">
        <v>0.45714285714285713</v>
      </c>
      <c r="AF96" s="30">
        <v>0.6</v>
      </c>
      <c r="AG96" s="30">
        <v>0.43099999999999999</v>
      </c>
      <c r="AH96" s="30">
        <v>0.42666666666667002</v>
      </c>
      <c r="AI96" s="33">
        <f t="shared" si="15"/>
        <v>0.64096985543091822</v>
      </c>
      <c r="AJ96" s="32">
        <v>0.91369047599999997</v>
      </c>
      <c r="AK96" s="30">
        <v>0.86477987421383995</v>
      </c>
      <c r="AL96" s="30">
        <v>0.56510416669999997</v>
      </c>
      <c r="AM96" s="30">
        <v>0.34705882352941175</v>
      </c>
      <c r="AN96" s="30">
        <v>0.82352941176470584</v>
      </c>
      <c r="AO96" s="30">
        <v>0.71699999999999997</v>
      </c>
      <c r="AP96" s="30">
        <v>0.75</v>
      </c>
      <c r="AQ96" s="29">
        <f t="shared" si="16"/>
        <v>0.71159467888685113</v>
      </c>
      <c r="AR96" s="31">
        <v>0.62162162200000004</v>
      </c>
      <c r="AS96" s="30">
        <v>0.5625</v>
      </c>
      <c r="AT96" s="30">
        <v>0.42857142860000003</v>
      </c>
      <c r="AU96" s="30">
        <v>0.33333333333333331</v>
      </c>
      <c r="AV96" s="30">
        <v>0.25</v>
      </c>
      <c r="AW96" s="30">
        <v>0.42899999999999999</v>
      </c>
      <c r="AX96" s="30">
        <v>0.45161290322580999</v>
      </c>
      <c r="AY96" s="29">
        <f t="shared" si="17"/>
        <v>0.43951989816559189</v>
      </c>
    </row>
    <row r="97" spans="1:51" ht="15.5">
      <c r="A97" s="38">
        <v>61100</v>
      </c>
      <c r="B97" s="37" t="s">
        <v>176</v>
      </c>
      <c r="C97" s="67" t="s">
        <v>176</v>
      </c>
      <c r="D97" s="32">
        <v>0.70370370400000004</v>
      </c>
      <c r="E97" s="30">
        <v>0.7692307692</v>
      </c>
      <c r="F97" s="30">
        <v>0.75</v>
      </c>
      <c r="G97" s="30">
        <v>0.53435114503816794</v>
      </c>
      <c r="H97" s="30">
        <v>0.72440944881889768</v>
      </c>
      <c r="I97" s="30">
        <v>0.76</v>
      </c>
      <c r="J97" s="30">
        <v>0.73333333333332995</v>
      </c>
      <c r="K97" s="33">
        <f t="shared" si="12"/>
        <v>0.71071834291291369</v>
      </c>
      <c r="L97" s="32">
        <v>0.72151898699999995</v>
      </c>
      <c r="M97" s="30">
        <v>0.7307692308</v>
      </c>
      <c r="N97" s="30">
        <v>0.66666666669999997</v>
      </c>
      <c r="O97" s="30">
        <v>0.59210526315789469</v>
      </c>
      <c r="P97" s="30">
        <v>0.65625</v>
      </c>
      <c r="Q97" s="30">
        <v>0.73899999999999999</v>
      </c>
      <c r="R97" s="30">
        <v>0.73076923076922995</v>
      </c>
      <c r="S97" s="29">
        <f t="shared" si="13"/>
        <v>0.69101133977530349</v>
      </c>
      <c r="T97" s="36">
        <v>4406.5714289999996</v>
      </c>
      <c r="U97" s="35">
        <v>4223.2857143000001</v>
      </c>
      <c r="V97" s="35">
        <v>5558.1428570999997</v>
      </c>
      <c r="W97" s="35">
        <v>2880.28</v>
      </c>
      <c r="X97" s="35">
        <v>3694.19</v>
      </c>
      <c r="Y97" s="35">
        <v>4601.25</v>
      </c>
      <c r="Z97" s="35">
        <v>4208.7700000000004</v>
      </c>
      <c r="AA97" s="34">
        <f t="shared" si="14"/>
        <v>4224.6414286285708</v>
      </c>
      <c r="AB97" s="32">
        <v>0.86301369900000002</v>
      </c>
      <c r="AC97" s="30">
        <v>0.82978723404254995</v>
      </c>
      <c r="AD97" s="30">
        <v>0.88372093019999998</v>
      </c>
      <c r="AE97" s="30">
        <v>0.45132743362831856</v>
      </c>
      <c r="AF97" s="30">
        <v>0.31944444444444442</v>
      </c>
      <c r="AG97" s="30">
        <v>0.4</v>
      </c>
      <c r="AH97" s="30">
        <v>0.25531914893617003</v>
      </c>
      <c r="AI97" s="33">
        <f t="shared" si="15"/>
        <v>0.57180184146449753</v>
      </c>
      <c r="AJ97" s="32">
        <v>0.86440678000000004</v>
      </c>
      <c r="AK97" s="30">
        <v>0.85433070866142002</v>
      </c>
      <c r="AL97" s="30">
        <v>0.4220779221</v>
      </c>
      <c r="AM97" s="30">
        <v>0.3087248322147651</v>
      </c>
      <c r="AN97" s="30">
        <v>0.69230769230769229</v>
      </c>
      <c r="AO97" s="30">
        <v>0.66700000000000004</v>
      </c>
      <c r="AP97" s="30">
        <v>0.66808510638298002</v>
      </c>
      <c r="AQ97" s="29">
        <f t="shared" si="16"/>
        <v>0.63956186309526541</v>
      </c>
      <c r="AR97" s="31">
        <v>0.61538461499999997</v>
      </c>
      <c r="AS97" s="30">
        <v>0.62857142860000004</v>
      </c>
      <c r="AT97" s="30">
        <v>0.6153846154</v>
      </c>
      <c r="AU97" s="30">
        <v>0.42528735632183906</v>
      </c>
      <c r="AV97" s="30">
        <v>0.56896551724137934</v>
      </c>
      <c r="AW97" s="30">
        <v>0.44700000000000001</v>
      </c>
      <c r="AX97" s="30">
        <v>0.51219512195121997</v>
      </c>
      <c r="AY97" s="29">
        <f t="shared" si="17"/>
        <v>0.54468409350206259</v>
      </c>
    </row>
    <row r="98" spans="1:51" ht="15.5">
      <c r="A98" s="38">
        <v>90500</v>
      </c>
      <c r="B98" s="37" t="s">
        <v>140</v>
      </c>
      <c r="C98" s="67" t="s">
        <v>140</v>
      </c>
      <c r="D98" s="32">
        <v>0.73282442800000003</v>
      </c>
      <c r="E98" s="30">
        <v>0.67647058819999994</v>
      </c>
      <c r="F98" s="30">
        <v>0.68376068379999999</v>
      </c>
      <c r="G98" s="30">
        <v>0.46827794561933533</v>
      </c>
      <c r="H98" s="30">
        <v>0.75193798449612403</v>
      </c>
      <c r="I98" s="30">
        <v>0.84199999999999997</v>
      </c>
      <c r="J98" s="30">
        <v>0.70833333333333004</v>
      </c>
      <c r="K98" s="33">
        <f t="shared" si="12"/>
        <v>0.69480070906411284</v>
      </c>
      <c r="L98" s="32">
        <v>0.67692307699999998</v>
      </c>
      <c r="M98" s="30">
        <v>0.64285714289999996</v>
      </c>
      <c r="N98" s="30">
        <v>0.66037735850000001</v>
      </c>
      <c r="O98" s="30">
        <v>0.5342163355408388</v>
      </c>
      <c r="P98" s="30">
        <v>0.69354838709677424</v>
      </c>
      <c r="Q98" s="30">
        <v>0.79300000000000004</v>
      </c>
      <c r="R98" s="30">
        <v>0.68965517241379004</v>
      </c>
      <c r="S98" s="29">
        <f t="shared" si="13"/>
        <v>0.67008249620734339</v>
      </c>
      <c r="T98" s="36">
        <v>4680</v>
      </c>
      <c r="U98" s="35">
        <v>5867.8571429000003</v>
      </c>
      <c r="V98" s="35">
        <v>4855.9107143000001</v>
      </c>
      <c r="W98" s="35">
        <v>3480.32</v>
      </c>
      <c r="X98" s="35">
        <v>4966.53</v>
      </c>
      <c r="Y98" s="35">
        <v>4724.87</v>
      </c>
      <c r="Z98" s="35">
        <v>4379.3</v>
      </c>
      <c r="AA98" s="34">
        <f t="shared" si="14"/>
        <v>4707.8268367428564</v>
      </c>
      <c r="AB98" s="32">
        <v>0.7890625</v>
      </c>
      <c r="AC98" s="30">
        <v>0.78260869565216995</v>
      </c>
      <c r="AD98" s="30">
        <v>0.84269662919999999</v>
      </c>
      <c r="AE98" s="30">
        <v>0.55147058823529416</v>
      </c>
      <c r="AF98" s="30">
        <v>0.40526315789473683</v>
      </c>
      <c r="AG98" s="30">
        <v>0.34100000000000003</v>
      </c>
      <c r="AH98" s="30">
        <v>0.47297297297296997</v>
      </c>
      <c r="AI98" s="33">
        <f t="shared" si="15"/>
        <v>0.59786779199359597</v>
      </c>
      <c r="AJ98" s="32">
        <v>0.86178861799999995</v>
      </c>
      <c r="AK98" s="30">
        <v>0.83408071748878998</v>
      </c>
      <c r="AL98" s="30">
        <v>0.36292834889999998</v>
      </c>
      <c r="AM98" s="30">
        <v>0.14285714285714285</v>
      </c>
      <c r="AN98" s="30">
        <v>0.70129870129870131</v>
      </c>
      <c r="AO98" s="30">
        <v>0.82399999999999995</v>
      </c>
      <c r="AP98" s="30">
        <v>0.84965034965035002</v>
      </c>
      <c r="AQ98" s="29">
        <f t="shared" si="16"/>
        <v>0.65380055402785486</v>
      </c>
      <c r="AR98" s="31">
        <v>0.52173913000000005</v>
      </c>
      <c r="AS98" s="30">
        <v>0.60294117650000001</v>
      </c>
      <c r="AT98" s="30">
        <v>0.58333333330000003</v>
      </c>
      <c r="AU98" s="30">
        <v>0.46938775510204084</v>
      </c>
      <c r="AV98" s="30">
        <v>0.73376623376623373</v>
      </c>
      <c r="AW98" s="30">
        <v>0.72399999999999998</v>
      </c>
      <c r="AX98" s="30">
        <v>0.70491803278689003</v>
      </c>
      <c r="AY98" s="29">
        <f t="shared" si="17"/>
        <v>0.62001223735073785</v>
      </c>
    </row>
    <row r="99" spans="1:51" ht="15.5">
      <c r="A99" s="38">
        <v>90600</v>
      </c>
      <c r="B99" s="37" t="s">
        <v>164</v>
      </c>
      <c r="C99" s="67" t="s">
        <v>164</v>
      </c>
      <c r="D99" s="32">
        <v>0.751196172</v>
      </c>
      <c r="E99" s="30">
        <v>0.75609756100000003</v>
      </c>
      <c r="F99" s="30">
        <v>0.75536480689999996</v>
      </c>
      <c r="G99" s="30">
        <v>0.5220588235294118</v>
      </c>
      <c r="H99" s="30">
        <v>0.78197674418604646</v>
      </c>
      <c r="I99" s="30">
        <v>0.75700000000000001</v>
      </c>
      <c r="J99" s="30">
        <v>0.71100917431193</v>
      </c>
      <c r="K99" s="33">
        <f t="shared" ref="K99:K122" si="18">AVERAGE(D99:J99)</f>
        <v>0.71924332598962681</v>
      </c>
      <c r="L99" s="32">
        <v>0.72307692300000004</v>
      </c>
      <c r="M99" s="30">
        <v>0.684729064</v>
      </c>
      <c r="N99" s="30">
        <v>0.70224719099999999</v>
      </c>
      <c r="O99" s="30">
        <v>0.56073211314475868</v>
      </c>
      <c r="P99" s="30">
        <v>0.70781893004115226</v>
      </c>
      <c r="Q99" s="30">
        <v>0.77</v>
      </c>
      <c r="R99" s="30">
        <v>0.75438596491228005</v>
      </c>
      <c r="S99" s="29">
        <f t="shared" ref="S99:S122" si="19">AVERAGE(L99:R99)</f>
        <v>0.70042716944259875</v>
      </c>
      <c r="T99" s="36">
        <v>5056.7142860000004</v>
      </c>
      <c r="U99" s="35">
        <v>6205.7142856999999</v>
      </c>
      <c r="V99" s="35">
        <v>6275.7142856999999</v>
      </c>
      <c r="W99" s="35">
        <v>3994.44</v>
      </c>
      <c r="X99" s="35">
        <v>5465.62</v>
      </c>
      <c r="Y99" s="35">
        <v>5159.95</v>
      </c>
      <c r="Z99" s="35">
        <v>6127.86</v>
      </c>
      <c r="AA99" s="34">
        <f t="shared" ref="AA99:AA122" si="20">AVERAGE(T99:Z99)</f>
        <v>5469.4304081999999</v>
      </c>
      <c r="AB99" s="32">
        <v>0.94179894200000003</v>
      </c>
      <c r="AC99" s="30">
        <v>0.92528735632184</v>
      </c>
      <c r="AD99" s="30">
        <v>0.94160583939999998</v>
      </c>
      <c r="AE99" s="30">
        <v>0.6801705756929638</v>
      </c>
      <c r="AF99" s="30">
        <v>0.69142857142857139</v>
      </c>
      <c r="AG99" s="30">
        <v>0.58099999999999996</v>
      </c>
      <c r="AH99" s="30">
        <v>0.63128491620112004</v>
      </c>
      <c r="AI99" s="33">
        <f t="shared" ref="AI99:AI122" si="21">AVERAGE(AB99:AH99)</f>
        <v>0.77036802872064225</v>
      </c>
      <c r="AJ99" s="32">
        <v>0.80293501099999998</v>
      </c>
      <c r="AK99" s="30">
        <v>0.77013752455796003</v>
      </c>
      <c r="AL99" s="30">
        <v>0.52272727269999997</v>
      </c>
      <c r="AM99" s="30">
        <v>0.37801608579088469</v>
      </c>
      <c r="AN99" s="30">
        <v>0.63684210526315788</v>
      </c>
      <c r="AO99" s="30">
        <v>0.64900000000000002</v>
      </c>
      <c r="AP99" s="30">
        <v>0.64159999999999995</v>
      </c>
      <c r="AQ99" s="29">
        <f t="shared" ref="AQ99:AQ122" si="22">AVERAGE(AJ99:AP99)</f>
        <v>0.62875114275885757</v>
      </c>
      <c r="AR99" s="31">
        <v>0.55555555599999995</v>
      </c>
      <c r="AS99" s="30">
        <v>0.65289256200000001</v>
      </c>
      <c r="AT99" s="30">
        <v>0.56756756760000004</v>
      </c>
      <c r="AU99" s="30">
        <v>0.46153846153846156</v>
      </c>
      <c r="AV99" s="30">
        <v>0.70512820512820518</v>
      </c>
      <c r="AW99" s="30">
        <v>0.75</v>
      </c>
      <c r="AX99" s="30">
        <v>0.70779220779220997</v>
      </c>
      <c r="AY99" s="29">
        <f t="shared" ref="AY99:AY122" si="23">AVERAGE(AR99:AX99)</f>
        <v>0.62863922286555385</v>
      </c>
    </row>
    <row r="100" spans="1:51" ht="15.5">
      <c r="A100" s="38">
        <v>90700</v>
      </c>
      <c r="B100" s="37" t="s">
        <v>157</v>
      </c>
      <c r="C100" s="67" t="s">
        <v>157</v>
      </c>
      <c r="D100" s="32">
        <v>0.8</v>
      </c>
      <c r="E100" s="30">
        <v>0.75539568349999997</v>
      </c>
      <c r="F100" s="30">
        <v>0.77173913039999997</v>
      </c>
      <c r="G100" s="30">
        <v>0.50168350168350173</v>
      </c>
      <c r="H100" s="30">
        <v>0.80078125</v>
      </c>
      <c r="I100" s="30">
        <v>0.74099999999999999</v>
      </c>
      <c r="J100" s="30">
        <v>0.6</v>
      </c>
      <c r="K100" s="33">
        <f t="shared" si="18"/>
        <v>0.71008565222621445</v>
      </c>
      <c r="L100" s="32">
        <v>0.73553718999999995</v>
      </c>
      <c r="M100" s="30">
        <v>0.7295081967</v>
      </c>
      <c r="N100" s="30">
        <v>0.73043478260000005</v>
      </c>
      <c r="O100" s="30">
        <v>0.59891598915989164</v>
      </c>
      <c r="P100" s="30">
        <v>0.76131687242798352</v>
      </c>
      <c r="Q100" s="30">
        <v>0.81399999999999995</v>
      </c>
      <c r="R100" s="30">
        <v>0.71428571428570997</v>
      </c>
      <c r="S100" s="29">
        <f t="shared" si="19"/>
        <v>0.72628553502479787</v>
      </c>
      <c r="T100" s="36">
        <v>5060</v>
      </c>
      <c r="U100" s="35">
        <v>5487.1428570999997</v>
      </c>
      <c r="V100" s="35">
        <v>4753.9285713999998</v>
      </c>
      <c r="W100" s="35">
        <v>4358.3999999999996</v>
      </c>
      <c r="X100" s="35">
        <v>5493.16</v>
      </c>
      <c r="Y100" s="35">
        <v>5618.76</v>
      </c>
      <c r="Z100" s="35">
        <v>4557.7299999999996</v>
      </c>
      <c r="AA100" s="34">
        <f t="shared" si="20"/>
        <v>5047.0173469285719</v>
      </c>
      <c r="AB100" s="32">
        <v>0.86554621899999995</v>
      </c>
      <c r="AC100" s="30">
        <v>0.83838383838384001</v>
      </c>
      <c r="AD100" s="30">
        <v>0.8942307692</v>
      </c>
      <c r="AE100" s="30">
        <v>0.5855855855855856</v>
      </c>
      <c r="AF100" s="30">
        <v>0.6333333333333333</v>
      </c>
      <c r="AG100" s="30">
        <v>0.629</v>
      </c>
      <c r="AH100" s="30">
        <v>0.60869565217390997</v>
      </c>
      <c r="AI100" s="33">
        <f t="shared" si="21"/>
        <v>0.7221107710966671</v>
      </c>
      <c r="AJ100" s="32">
        <v>0.82126348199999999</v>
      </c>
      <c r="AK100" s="30">
        <v>0.82063492063492005</v>
      </c>
      <c r="AL100" s="30">
        <v>0.54983922829999998</v>
      </c>
      <c r="AM100" s="30">
        <v>0.72272727272727277</v>
      </c>
      <c r="AN100" s="30">
        <v>0.66346153846153844</v>
      </c>
      <c r="AO100" s="30">
        <v>0.60399999999999998</v>
      </c>
      <c r="AP100" s="30">
        <v>0.67584745762711995</v>
      </c>
      <c r="AQ100" s="29">
        <f t="shared" si="22"/>
        <v>0.69396769996440733</v>
      </c>
      <c r="AR100" s="31">
        <v>0.68181818199999999</v>
      </c>
      <c r="AS100" s="30">
        <v>0.66666666669999997</v>
      </c>
      <c r="AT100" s="30">
        <v>0.74074074069999996</v>
      </c>
      <c r="AU100" s="30">
        <v>0.50495049504950495</v>
      </c>
      <c r="AV100" s="30">
        <v>0.79761904761904767</v>
      </c>
      <c r="AW100" s="30">
        <v>0.78700000000000003</v>
      </c>
      <c r="AX100" s="30">
        <v>0.78703703703703998</v>
      </c>
      <c r="AY100" s="29">
        <f t="shared" si="23"/>
        <v>0.70940459558651325</v>
      </c>
    </row>
    <row r="101" spans="1:51" ht="15.5">
      <c r="A101" s="38">
        <v>42000</v>
      </c>
      <c r="B101" s="37" t="s">
        <v>145</v>
      </c>
      <c r="C101" s="67" t="s">
        <v>145</v>
      </c>
      <c r="D101" s="32">
        <v>0.78048780500000003</v>
      </c>
      <c r="E101" s="30">
        <v>0.79411764709999999</v>
      </c>
      <c r="F101" s="30">
        <v>0.74137931030000004</v>
      </c>
      <c r="G101" s="30">
        <v>0.58108108108108103</v>
      </c>
      <c r="H101" s="30">
        <v>0.84848484848484851</v>
      </c>
      <c r="I101" s="30">
        <v>0.81399999999999995</v>
      </c>
      <c r="J101" s="30">
        <v>0.75</v>
      </c>
      <c r="K101" s="33">
        <f t="shared" si="18"/>
        <v>0.75850724170941852</v>
      </c>
      <c r="L101" s="32">
        <v>0.75757575799999999</v>
      </c>
      <c r="M101" s="30">
        <v>0.81333333330000002</v>
      </c>
      <c r="N101" s="30">
        <v>0.79166666669999997</v>
      </c>
      <c r="O101" s="30">
        <v>0.63529411764705879</v>
      </c>
      <c r="P101" s="30">
        <v>0.75257731958762886</v>
      </c>
      <c r="Q101" s="30">
        <v>0.82599999999999996</v>
      </c>
      <c r="R101" s="30">
        <v>0.75862068965517004</v>
      </c>
      <c r="S101" s="29">
        <f t="shared" si="19"/>
        <v>0.76215255498426526</v>
      </c>
      <c r="T101" s="36">
        <v>4205.7142860000004</v>
      </c>
      <c r="U101" s="35">
        <v>4240.8571429000003</v>
      </c>
      <c r="V101" s="35">
        <v>4420</v>
      </c>
      <c r="W101" s="35">
        <v>4283.26</v>
      </c>
      <c r="X101" s="35">
        <v>5397.07</v>
      </c>
      <c r="Y101" s="35">
        <v>7768.43</v>
      </c>
      <c r="Z101" s="35">
        <v>4382.3900000000003</v>
      </c>
      <c r="AA101" s="34">
        <f t="shared" si="20"/>
        <v>4956.8173469857147</v>
      </c>
      <c r="AB101" s="32">
        <v>0.88888888899999996</v>
      </c>
      <c r="AC101" s="30">
        <v>0.88888888888888995</v>
      </c>
      <c r="AD101" s="30">
        <v>0.88372093019999998</v>
      </c>
      <c r="AE101" s="30">
        <v>0.6558441558441559</v>
      </c>
      <c r="AF101" s="30">
        <v>0.47945205479452052</v>
      </c>
      <c r="AG101" s="30">
        <v>0.50600000000000001</v>
      </c>
      <c r="AH101" s="30">
        <v>0.37037037037037002</v>
      </c>
      <c r="AI101" s="33">
        <f t="shared" si="21"/>
        <v>0.66759504129970526</v>
      </c>
      <c r="AJ101" s="32">
        <v>0.92307692299999999</v>
      </c>
      <c r="AK101" s="30">
        <v>0.92617449664429996</v>
      </c>
      <c r="AL101" s="30">
        <v>0.62724014340000001</v>
      </c>
      <c r="AM101" s="30">
        <v>0.36885245901639346</v>
      </c>
      <c r="AN101" s="30">
        <v>0.82352941176470584</v>
      </c>
      <c r="AO101" s="30">
        <v>0.747</v>
      </c>
      <c r="AP101" s="30">
        <v>0.80714285714286005</v>
      </c>
      <c r="AQ101" s="29">
        <f t="shared" si="22"/>
        <v>0.74614518442403699</v>
      </c>
      <c r="AR101" s="31">
        <v>0.515151515</v>
      </c>
      <c r="AS101" s="30">
        <v>0.67391304350000003</v>
      </c>
      <c r="AT101" s="30">
        <v>0.56666666669999999</v>
      </c>
      <c r="AU101" s="30">
        <v>0.27835051546391754</v>
      </c>
      <c r="AV101" s="30">
        <v>0.40789473684210525</v>
      </c>
      <c r="AW101" s="30">
        <v>0.52</v>
      </c>
      <c r="AX101" s="30">
        <v>0.47142857142856998</v>
      </c>
      <c r="AY101" s="29">
        <f t="shared" si="23"/>
        <v>0.49048643556208471</v>
      </c>
    </row>
    <row r="102" spans="1:51" ht="15.5">
      <c r="A102" s="38">
        <v>61200</v>
      </c>
      <c r="B102" s="37" t="s">
        <v>44</v>
      </c>
      <c r="C102" s="67" t="s">
        <v>44</v>
      </c>
      <c r="D102" s="32">
        <v>0.764705882</v>
      </c>
      <c r="E102" s="30">
        <v>0.71171171170000003</v>
      </c>
      <c r="F102" s="30">
        <v>0.68</v>
      </c>
      <c r="G102" s="30">
        <v>0.45704467353951889</v>
      </c>
      <c r="H102" s="30">
        <v>0.71812080536912748</v>
      </c>
      <c r="I102" s="30">
        <v>0.78300000000000003</v>
      </c>
      <c r="J102" s="30">
        <v>0.71649484536081998</v>
      </c>
      <c r="K102" s="33">
        <f t="shared" si="18"/>
        <v>0.69015398828135233</v>
      </c>
      <c r="L102" s="32">
        <v>0.6</v>
      </c>
      <c r="M102" s="30">
        <v>0.65</v>
      </c>
      <c r="N102" s="30">
        <v>0.68181818179999998</v>
      </c>
      <c r="O102" s="30">
        <v>0.52605459057071957</v>
      </c>
      <c r="P102" s="30">
        <v>0.66874999999999996</v>
      </c>
      <c r="Q102" s="30">
        <v>0.68400000000000005</v>
      </c>
      <c r="R102" s="30">
        <v>0.71223021582734003</v>
      </c>
      <c r="S102" s="29">
        <f t="shared" si="19"/>
        <v>0.64612185545686562</v>
      </c>
      <c r="T102" s="36">
        <v>3390.9821430000002</v>
      </c>
      <c r="U102" s="35">
        <v>4076.6607143000001</v>
      </c>
      <c r="V102" s="35">
        <v>3915</v>
      </c>
      <c r="W102" s="35">
        <v>1928</v>
      </c>
      <c r="X102" s="35">
        <v>2515.25</v>
      </c>
      <c r="Y102" s="35">
        <v>2856</v>
      </c>
      <c r="Z102" s="35">
        <v>2720</v>
      </c>
      <c r="AA102" s="34">
        <f t="shared" si="20"/>
        <v>3057.4132653285715</v>
      </c>
      <c r="AB102" s="32">
        <v>0.73333333300000003</v>
      </c>
      <c r="AC102" s="30">
        <v>0.76666666666667005</v>
      </c>
      <c r="AD102" s="30">
        <v>0.85263157889999996</v>
      </c>
      <c r="AE102" s="30">
        <v>0.60139860139860135</v>
      </c>
      <c r="AF102" s="30">
        <v>0.6271186440677966</v>
      </c>
      <c r="AG102" s="30">
        <v>0.38100000000000001</v>
      </c>
      <c r="AH102" s="30">
        <v>0.45714285714286002</v>
      </c>
      <c r="AI102" s="33">
        <f t="shared" si="21"/>
        <v>0.63132738302513258</v>
      </c>
      <c r="AJ102" s="32">
        <v>0.89546351099999999</v>
      </c>
      <c r="AK102" s="30">
        <v>0.83712121212121005</v>
      </c>
      <c r="AL102" s="30">
        <v>0.4603773585</v>
      </c>
      <c r="AM102" s="30">
        <v>0.10869565217391304</v>
      </c>
      <c r="AN102" s="30">
        <v>0.56818181818181823</v>
      </c>
      <c r="AO102" s="30">
        <v>0.54800000000000004</v>
      </c>
      <c r="AP102" s="30">
        <v>0.65546218487395003</v>
      </c>
      <c r="AQ102" s="29">
        <f t="shared" si="22"/>
        <v>0.58190024812155605</v>
      </c>
      <c r="AR102" s="31">
        <v>0.787878788</v>
      </c>
      <c r="AS102" s="30">
        <v>0.55263157890000003</v>
      </c>
      <c r="AT102" s="30">
        <v>0.47826086960000003</v>
      </c>
      <c r="AU102" s="30">
        <v>0.27363184079601988</v>
      </c>
      <c r="AV102" s="30">
        <v>0.28703703703703703</v>
      </c>
      <c r="AW102" s="30">
        <v>0.40699999999999997</v>
      </c>
      <c r="AX102" s="30">
        <v>0.44660194174757001</v>
      </c>
      <c r="AY102" s="29">
        <f t="shared" si="23"/>
        <v>0.46186315086866098</v>
      </c>
    </row>
    <row r="103" spans="1:51" ht="15.5">
      <c r="A103" s="38">
        <v>10700</v>
      </c>
      <c r="B103" s="37" t="s">
        <v>414</v>
      </c>
      <c r="C103" s="67" t="s">
        <v>120</v>
      </c>
      <c r="D103" s="32">
        <v>0.8</v>
      </c>
      <c r="E103" s="30">
        <v>0.73333333329999995</v>
      </c>
      <c r="F103" s="30">
        <v>0.819047619</v>
      </c>
      <c r="G103" s="30">
        <v>0.50622406639004147</v>
      </c>
      <c r="H103" s="30">
        <v>0.76047904191616766</v>
      </c>
      <c r="I103" s="30">
        <v>0.80700000000000005</v>
      </c>
      <c r="J103" s="30">
        <v>0.75177304964539005</v>
      </c>
      <c r="K103" s="33">
        <f t="shared" si="18"/>
        <v>0.73969387289308564</v>
      </c>
      <c r="L103" s="32">
        <v>0.7</v>
      </c>
      <c r="M103" s="30">
        <v>0.80808080810000005</v>
      </c>
      <c r="N103" s="30">
        <v>0.74117647060000003</v>
      </c>
      <c r="O103" s="30">
        <v>0.59424920127795522</v>
      </c>
      <c r="P103" s="30">
        <v>0.72222222222222221</v>
      </c>
      <c r="Q103" s="30">
        <v>0.80800000000000005</v>
      </c>
      <c r="R103" s="30">
        <v>0.75824175824175999</v>
      </c>
      <c r="S103" s="29">
        <f t="shared" si="19"/>
        <v>0.73313863720599115</v>
      </c>
      <c r="T103" s="36">
        <v>4192.5714289999996</v>
      </c>
      <c r="U103" s="35">
        <v>5549.1428570999997</v>
      </c>
      <c r="V103" s="35">
        <v>5211.4285713999998</v>
      </c>
      <c r="W103" s="35">
        <v>4825</v>
      </c>
      <c r="X103" s="35">
        <v>4824.7299999999996</v>
      </c>
      <c r="Y103" s="35">
        <v>4281.58</v>
      </c>
      <c r="Z103" s="35">
        <v>4950</v>
      </c>
      <c r="AA103" s="34">
        <f t="shared" si="20"/>
        <v>4833.4932653571432</v>
      </c>
      <c r="AB103" s="32">
        <v>0.86363636399999999</v>
      </c>
      <c r="AC103" s="30">
        <v>0.88043478260870001</v>
      </c>
      <c r="AD103" s="30">
        <v>0.86956521740000003</v>
      </c>
      <c r="AE103" s="30">
        <v>0.71836734693877546</v>
      </c>
      <c r="AF103" s="30">
        <v>0.70652173913043481</v>
      </c>
      <c r="AG103" s="30">
        <v>0.70699999999999996</v>
      </c>
      <c r="AH103" s="30">
        <v>0.62264150943396002</v>
      </c>
      <c r="AI103" s="33">
        <f t="shared" si="21"/>
        <v>0.76688099421598133</v>
      </c>
      <c r="AJ103" s="32">
        <v>0.87372708799999999</v>
      </c>
      <c r="AK103" s="30">
        <v>0.80186915887849997</v>
      </c>
      <c r="AL103" s="30">
        <v>0.62251655630000002</v>
      </c>
      <c r="AM103" s="30">
        <v>0.46113989637305697</v>
      </c>
      <c r="AN103" s="30">
        <v>0.64935064935064934</v>
      </c>
      <c r="AO103" s="30">
        <v>0.68500000000000005</v>
      </c>
      <c r="AP103" s="30">
        <v>0.71662125340599003</v>
      </c>
      <c r="AQ103" s="29">
        <f t="shared" si="22"/>
        <v>0.68717494318688532</v>
      </c>
      <c r="AR103" s="31">
        <v>0.61224489800000004</v>
      </c>
      <c r="AS103" s="30">
        <v>0.68965517239999996</v>
      </c>
      <c r="AT103" s="30">
        <v>0.72222222219999999</v>
      </c>
      <c r="AU103" s="30">
        <v>0.35911602209944754</v>
      </c>
      <c r="AV103" s="30">
        <v>0.45652173913043476</v>
      </c>
      <c r="AW103" s="30">
        <v>0.54500000000000004</v>
      </c>
      <c r="AX103" s="30">
        <v>0.50724637681159002</v>
      </c>
      <c r="AY103" s="29">
        <f t="shared" si="23"/>
        <v>0.55600091866306744</v>
      </c>
    </row>
    <row r="104" spans="1:51" ht="15.5">
      <c r="A104" s="38">
        <v>90800</v>
      </c>
      <c r="B104" s="37" t="s">
        <v>66</v>
      </c>
      <c r="C104" s="67" t="s">
        <v>66</v>
      </c>
      <c r="D104" s="32">
        <v>0.72254335300000005</v>
      </c>
      <c r="E104" s="30">
        <v>0.76649746190000001</v>
      </c>
      <c r="F104" s="30">
        <v>0.72222222219999999</v>
      </c>
      <c r="G104" s="30">
        <v>0.56862745098039214</v>
      </c>
      <c r="H104" s="30">
        <v>0.80215827338129497</v>
      </c>
      <c r="I104" s="30">
        <v>0.8</v>
      </c>
      <c r="J104" s="30">
        <v>0.79094076655052004</v>
      </c>
      <c r="K104" s="33">
        <f t="shared" si="18"/>
        <v>0.73899850400174383</v>
      </c>
      <c r="L104" s="32">
        <v>0.78417266200000002</v>
      </c>
      <c r="M104" s="30">
        <v>0.75974025970000003</v>
      </c>
      <c r="N104" s="30">
        <v>0.71176470589999996</v>
      </c>
      <c r="O104" s="30">
        <v>0.54117647058823526</v>
      </c>
      <c r="P104" s="30">
        <v>0.76221498371335505</v>
      </c>
      <c r="Q104" s="30">
        <v>0.82099999999999995</v>
      </c>
      <c r="R104" s="30">
        <v>0.72611464968153006</v>
      </c>
      <c r="S104" s="29">
        <f t="shared" si="19"/>
        <v>0.72945481879758856</v>
      </c>
      <c r="T104" s="36">
        <v>4731.4285710000004</v>
      </c>
      <c r="U104" s="35">
        <v>4919</v>
      </c>
      <c r="V104" s="35">
        <v>5276.8571429000003</v>
      </c>
      <c r="W104" s="35">
        <v>3185</v>
      </c>
      <c r="X104" s="35">
        <v>3881</v>
      </c>
      <c r="Y104" s="35">
        <v>4183.51</v>
      </c>
      <c r="Z104" s="35">
        <v>4455.18</v>
      </c>
      <c r="AA104" s="34">
        <f t="shared" si="20"/>
        <v>4375.9965305571432</v>
      </c>
      <c r="AB104" s="32">
        <v>0.875</v>
      </c>
      <c r="AC104" s="30">
        <v>0.83802816901407995</v>
      </c>
      <c r="AD104" s="30">
        <v>0.85906040269999995</v>
      </c>
      <c r="AE104" s="30">
        <v>0.52164948453608251</v>
      </c>
      <c r="AF104" s="30">
        <v>0.5</v>
      </c>
      <c r="AG104" s="30">
        <v>0.47299999999999998</v>
      </c>
      <c r="AH104" s="30">
        <v>0.35643564356436003</v>
      </c>
      <c r="AI104" s="33">
        <f t="shared" si="21"/>
        <v>0.63188195711636042</v>
      </c>
      <c r="AJ104" s="32">
        <v>0.82275449099999998</v>
      </c>
      <c r="AK104" s="30">
        <v>0.76273148148147996</v>
      </c>
      <c r="AL104" s="30">
        <v>0.48423707440000002</v>
      </c>
      <c r="AM104" s="30">
        <v>0.28896103896103897</v>
      </c>
      <c r="AN104" s="30">
        <v>0.68644067796610164</v>
      </c>
      <c r="AO104" s="30">
        <v>0.50700000000000001</v>
      </c>
      <c r="AP104" s="30">
        <v>0.63372859025033002</v>
      </c>
      <c r="AQ104" s="29">
        <f t="shared" si="22"/>
        <v>0.59797905057985012</v>
      </c>
      <c r="AR104" s="31">
        <v>0.58333333300000001</v>
      </c>
      <c r="AS104" s="30">
        <v>0.62626262629999996</v>
      </c>
      <c r="AT104" s="30">
        <v>0.54545454550000005</v>
      </c>
      <c r="AU104" s="30">
        <v>0.29073482428115016</v>
      </c>
      <c r="AV104" s="30">
        <v>0.48858447488584472</v>
      </c>
      <c r="AW104" s="30">
        <v>0.48399999999999999</v>
      </c>
      <c r="AX104" s="30">
        <v>0.47107438016529002</v>
      </c>
      <c r="AY104" s="29">
        <f t="shared" si="23"/>
        <v>0.49849202630461215</v>
      </c>
    </row>
    <row r="105" spans="1:51" ht="15.5">
      <c r="A105" s="38">
        <v>21100</v>
      </c>
      <c r="B105" s="37" t="s">
        <v>413</v>
      </c>
      <c r="C105" s="67" t="s">
        <v>557</v>
      </c>
      <c r="D105" s="32">
        <v>0.68613138699999998</v>
      </c>
      <c r="E105" s="30">
        <v>0.77692307689999995</v>
      </c>
      <c r="F105" s="30">
        <v>0.74838709680000004</v>
      </c>
      <c r="G105" s="30">
        <v>0.47492625368731561</v>
      </c>
      <c r="H105" s="30">
        <v>0.61986301369863017</v>
      </c>
      <c r="I105" s="30">
        <v>0.747</v>
      </c>
      <c r="J105" s="30">
        <v>0.62658227848101</v>
      </c>
      <c r="K105" s="33">
        <f t="shared" si="18"/>
        <v>0.66854472950956512</v>
      </c>
      <c r="L105" s="32">
        <v>0.73026315799999997</v>
      </c>
      <c r="M105" s="30">
        <v>0.734375</v>
      </c>
      <c r="N105" s="30">
        <v>0.59420289859999997</v>
      </c>
      <c r="O105" s="30">
        <v>0.52954545454545454</v>
      </c>
      <c r="P105" s="30">
        <v>0.64583333333333337</v>
      </c>
      <c r="Q105" s="30">
        <v>0.72099999999999997</v>
      </c>
      <c r="R105" s="30">
        <v>0.69117647058824006</v>
      </c>
      <c r="S105" s="29">
        <f t="shared" si="19"/>
        <v>0.66377090215243262</v>
      </c>
      <c r="T105" s="36">
        <v>5322.8571430000002</v>
      </c>
      <c r="U105" s="35">
        <v>5011.2685713999999</v>
      </c>
      <c r="V105" s="35">
        <v>5036.25</v>
      </c>
      <c r="W105" s="35">
        <v>3210.3285093167701</v>
      </c>
      <c r="X105" s="35">
        <v>5269.6752054794515</v>
      </c>
      <c r="Y105" s="35">
        <v>4593.3112658227901</v>
      </c>
      <c r="Z105" s="35">
        <v>4936.84</v>
      </c>
      <c r="AA105" s="34">
        <f t="shared" si="20"/>
        <v>4768.6472421455737</v>
      </c>
      <c r="AB105" s="32">
        <v>0.85034013600000002</v>
      </c>
      <c r="AC105" s="30">
        <v>0.76363636363636</v>
      </c>
      <c r="AD105" s="30">
        <v>0.8</v>
      </c>
      <c r="AE105" s="30">
        <v>0.73030303030303034</v>
      </c>
      <c r="AF105" s="30">
        <v>0.68831168831168832</v>
      </c>
      <c r="AG105" s="30">
        <v>0.58299999999999996</v>
      </c>
      <c r="AH105" s="30">
        <v>0.53278688524590001</v>
      </c>
      <c r="AI105" s="33">
        <f t="shared" si="21"/>
        <v>0.70691115764242551</v>
      </c>
      <c r="AJ105" s="32">
        <v>0.79194630899999996</v>
      </c>
      <c r="AK105" s="30">
        <v>0.77329624478442005</v>
      </c>
      <c r="AL105" s="30">
        <v>0.4957507082</v>
      </c>
      <c r="AM105" s="30">
        <v>0.47854785478547857</v>
      </c>
      <c r="AN105" s="30">
        <v>0.59433962264150941</v>
      </c>
      <c r="AO105" s="30">
        <v>0.48699999999999999</v>
      </c>
      <c r="AP105" s="30">
        <v>0.50174216027874996</v>
      </c>
      <c r="AQ105" s="29">
        <f t="shared" si="22"/>
        <v>0.58894612852716555</v>
      </c>
      <c r="AR105" s="31">
        <v>0.59523809500000002</v>
      </c>
      <c r="AS105" s="30">
        <v>0.69333333330000002</v>
      </c>
      <c r="AT105" s="30">
        <v>0.57575757579999998</v>
      </c>
      <c r="AU105" s="30">
        <v>0.38297872340425532</v>
      </c>
      <c r="AV105" s="30">
        <v>0.51879699248120303</v>
      </c>
      <c r="AW105" s="30">
        <v>0.56699999999999995</v>
      </c>
      <c r="AX105" s="30">
        <v>0.54838709677418995</v>
      </c>
      <c r="AY105" s="29">
        <f t="shared" si="23"/>
        <v>0.5544988309656641</v>
      </c>
    </row>
    <row r="106" spans="1:51" ht="15.5">
      <c r="A106" s="38">
        <v>100700</v>
      </c>
      <c r="B106" s="37" t="s">
        <v>64</v>
      </c>
      <c r="C106" s="67" t="s">
        <v>552</v>
      </c>
      <c r="D106" s="32">
        <v>0.73863636399999999</v>
      </c>
      <c r="E106" s="30">
        <v>0.8076923077</v>
      </c>
      <c r="F106" s="30">
        <v>0.76</v>
      </c>
      <c r="G106" s="30">
        <v>0.55089820359281438</v>
      </c>
      <c r="H106" s="30">
        <v>0.75903614457831325</v>
      </c>
      <c r="I106" s="30">
        <v>0.76500000000000001</v>
      </c>
      <c r="J106" s="30">
        <v>0.72131147540983998</v>
      </c>
      <c r="K106" s="33">
        <f t="shared" si="18"/>
        <v>0.72893921361156677</v>
      </c>
      <c r="L106" s="32">
        <v>0.69014084499999995</v>
      </c>
      <c r="M106" s="30">
        <v>0.75308641980000002</v>
      </c>
      <c r="N106" s="30">
        <v>0.74074074069999996</v>
      </c>
      <c r="O106" s="30">
        <v>0.61458333333333337</v>
      </c>
      <c r="P106" s="30">
        <v>0.72413793103448276</v>
      </c>
      <c r="Q106" s="30">
        <v>0.80300000000000005</v>
      </c>
      <c r="R106" s="30">
        <v>0.70588235294117996</v>
      </c>
      <c r="S106" s="29">
        <f t="shared" si="19"/>
        <v>0.71879594611557085</v>
      </c>
      <c r="T106" s="36">
        <v>4628.5714289999996</v>
      </c>
      <c r="U106" s="35">
        <v>5964.9514286000003</v>
      </c>
      <c r="V106" s="35">
        <v>4220.88</v>
      </c>
      <c r="W106" s="35">
        <v>3712.85152173913</v>
      </c>
      <c r="X106" s="35">
        <v>6184.1978313253012</v>
      </c>
      <c r="Y106" s="35">
        <v>5876.0725000000002</v>
      </c>
      <c r="Z106" s="35">
        <v>5647.58</v>
      </c>
      <c r="AA106" s="34">
        <f t="shared" si="20"/>
        <v>5176.443530094919</v>
      </c>
      <c r="AB106" s="32">
        <v>0.77142857099999995</v>
      </c>
      <c r="AC106" s="30">
        <v>0.90123456790123002</v>
      </c>
      <c r="AD106" s="30">
        <v>0.83333333330000003</v>
      </c>
      <c r="AE106" s="30">
        <v>0.53846153846153844</v>
      </c>
      <c r="AF106" s="30">
        <v>0.52238805970149249</v>
      </c>
      <c r="AG106" s="30">
        <v>0.435</v>
      </c>
      <c r="AH106" s="30">
        <v>0.46551724137931</v>
      </c>
      <c r="AI106" s="33">
        <f t="shared" si="21"/>
        <v>0.63819475882051002</v>
      </c>
      <c r="AJ106" s="32">
        <v>0.85423728799999998</v>
      </c>
      <c r="AK106" s="30">
        <v>0.77945619335347005</v>
      </c>
      <c r="AL106" s="30">
        <v>0.45631067959999999</v>
      </c>
      <c r="AM106" s="30">
        <v>0.39669421487603307</v>
      </c>
      <c r="AN106" s="30">
        <v>0.5</v>
      </c>
      <c r="AO106" s="30">
        <v>0.55300000000000005</v>
      </c>
      <c r="AP106" s="30">
        <v>0.63253012048193002</v>
      </c>
      <c r="AQ106" s="29">
        <f t="shared" si="22"/>
        <v>0.59603264233020481</v>
      </c>
      <c r="AR106" s="31">
        <v>0.68571428599999995</v>
      </c>
      <c r="AS106" s="30">
        <v>0.63636363640000004</v>
      </c>
      <c r="AT106" s="30">
        <v>0.75</v>
      </c>
      <c r="AU106" s="30">
        <v>0.34579439252336447</v>
      </c>
      <c r="AV106" s="30">
        <v>0.42857142857142855</v>
      </c>
      <c r="AW106" s="30">
        <v>0.59599999999999997</v>
      </c>
      <c r="AX106" s="30">
        <v>0.60526315789473994</v>
      </c>
      <c r="AY106" s="29">
        <f t="shared" si="23"/>
        <v>0.57824384305564769</v>
      </c>
    </row>
    <row r="107" spans="1:51" ht="15.5">
      <c r="A107" s="38">
        <v>70500</v>
      </c>
      <c r="B107" s="37" t="s">
        <v>25</v>
      </c>
      <c r="C107" s="67" t="s">
        <v>25</v>
      </c>
      <c r="D107" s="32">
        <v>0.86</v>
      </c>
      <c r="E107" s="30">
        <v>0.81818181820000002</v>
      </c>
      <c r="F107" s="30">
        <v>0.73154362419999996</v>
      </c>
      <c r="G107" s="30">
        <v>0.54477611940298509</v>
      </c>
      <c r="H107" s="30">
        <v>0.76086956521739135</v>
      </c>
      <c r="I107" s="30">
        <v>0.82599999999999996</v>
      </c>
      <c r="J107" s="30">
        <v>0.68181818181817999</v>
      </c>
      <c r="K107" s="33">
        <f t="shared" si="18"/>
        <v>0.74616990126265093</v>
      </c>
      <c r="L107" s="32">
        <v>0.68965517200000004</v>
      </c>
      <c r="M107" s="30">
        <v>0.70895522389999999</v>
      </c>
      <c r="N107" s="30">
        <v>0.75694444439999997</v>
      </c>
      <c r="O107" s="30">
        <v>0.61675579322638141</v>
      </c>
      <c r="P107" s="30">
        <v>0.71122994652406413</v>
      </c>
      <c r="Q107" s="30">
        <v>0.81299999999999994</v>
      </c>
      <c r="R107" s="30">
        <v>0.72727272727272996</v>
      </c>
      <c r="S107" s="29">
        <f t="shared" si="19"/>
        <v>0.71768761533188219</v>
      </c>
      <c r="T107" s="36">
        <v>4103.8571430000002</v>
      </c>
      <c r="U107" s="35">
        <v>4963.75</v>
      </c>
      <c r="V107" s="35">
        <v>4638.5714286000002</v>
      </c>
      <c r="W107" s="35">
        <v>2853.33</v>
      </c>
      <c r="X107" s="35">
        <v>4225.93</v>
      </c>
      <c r="Y107" s="35">
        <v>2934</v>
      </c>
      <c r="Z107" s="35">
        <v>3427.8</v>
      </c>
      <c r="AA107" s="34">
        <f t="shared" si="20"/>
        <v>3878.1769388000002</v>
      </c>
      <c r="AB107" s="32">
        <v>0.78571428600000004</v>
      </c>
      <c r="AC107" s="30">
        <v>0.84166666666667</v>
      </c>
      <c r="AD107" s="30">
        <v>0.90983606559999997</v>
      </c>
      <c r="AE107" s="30">
        <v>0.52607709750566889</v>
      </c>
      <c r="AF107" s="30">
        <v>0.53913043478260869</v>
      </c>
      <c r="AG107" s="30">
        <v>0.42899999999999999</v>
      </c>
      <c r="AH107" s="30">
        <v>0.43333333333333002</v>
      </c>
      <c r="AI107" s="33">
        <f t="shared" si="21"/>
        <v>0.63782255484118255</v>
      </c>
      <c r="AJ107" s="32">
        <v>0.91243654799999996</v>
      </c>
      <c r="AK107" s="30">
        <v>0.80045351473922999</v>
      </c>
      <c r="AL107" s="30">
        <v>0.46455505279999998</v>
      </c>
      <c r="AM107" s="30">
        <v>0.31018518518518517</v>
      </c>
      <c r="AN107" s="30">
        <v>0.68085106382978722</v>
      </c>
      <c r="AO107" s="30">
        <v>0.65900000000000003</v>
      </c>
      <c r="AP107" s="30">
        <v>0.69978401727862005</v>
      </c>
      <c r="AQ107" s="29">
        <f t="shared" si="22"/>
        <v>0.64675219740468903</v>
      </c>
      <c r="AR107" s="31">
        <v>0.56060606099999999</v>
      </c>
      <c r="AS107" s="30">
        <v>0.6</v>
      </c>
      <c r="AT107" s="30">
        <v>0.63749999999999996</v>
      </c>
      <c r="AU107" s="30">
        <v>0.30067567567567566</v>
      </c>
      <c r="AV107" s="30">
        <v>0.41176470588235292</v>
      </c>
      <c r="AW107" s="30">
        <v>0.46200000000000002</v>
      </c>
      <c r="AX107" s="30">
        <v>0.42028985507245997</v>
      </c>
      <c r="AY107" s="29">
        <f t="shared" si="23"/>
        <v>0.48469089966149836</v>
      </c>
    </row>
    <row r="108" spans="1:51" ht="15.5">
      <c r="A108" s="38">
        <v>61300</v>
      </c>
      <c r="B108" s="37" t="s">
        <v>112</v>
      </c>
      <c r="C108" s="67" t="s">
        <v>112</v>
      </c>
      <c r="D108" s="32">
        <v>0.81</v>
      </c>
      <c r="E108" s="30">
        <v>0.77659574470000003</v>
      </c>
      <c r="F108" s="30">
        <v>0.66304347829999999</v>
      </c>
      <c r="G108" s="30">
        <v>0.39423076923076922</v>
      </c>
      <c r="H108" s="30">
        <v>0.63583815028901736</v>
      </c>
      <c r="I108" s="30">
        <v>0.625</v>
      </c>
      <c r="J108" s="30">
        <v>0.70229007633588003</v>
      </c>
      <c r="K108" s="33">
        <f t="shared" si="18"/>
        <v>0.65814260269366665</v>
      </c>
      <c r="L108" s="32">
        <v>0.64864864899999997</v>
      </c>
      <c r="M108" s="30">
        <v>0.69620253160000001</v>
      </c>
      <c r="N108" s="30">
        <v>0.61250000000000004</v>
      </c>
      <c r="O108" s="30">
        <v>0.53898305084745768</v>
      </c>
      <c r="P108" s="30">
        <v>0.69902912621359226</v>
      </c>
      <c r="Q108" s="30">
        <v>0.63600000000000001</v>
      </c>
      <c r="R108" s="30">
        <v>0.59459459459458996</v>
      </c>
      <c r="S108" s="29">
        <f t="shared" si="19"/>
        <v>0.63227970746509143</v>
      </c>
      <c r="T108" s="36">
        <v>2880</v>
      </c>
      <c r="U108" s="35">
        <v>3626.4285713999998</v>
      </c>
      <c r="V108" s="35">
        <v>3733.75</v>
      </c>
      <c r="W108" s="35">
        <v>1848.75</v>
      </c>
      <c r="X108" s="35">
        <v>2723.49</v>
      </c>
      <c r="Y108" s="35">
        <v>2811.44</v>
      </c>
      <c r="Z108" s="35">
        <v>4297.8900000000003</v>
      </c>
      <c r="AA108" s="34">
        <f t="shared" si="20"/>
        <v>3131.6783673428572</v>
      </c>
      <c r="AB108" s="32">
        <v>0.83098591600000005</v>
      </c>
      <c r="AC108" s="30">
        <v>0.82666666666666999</v>
      </c>
      <c r="AD108" s="30">
        <v>0.83333333330000003</v>
      </c>
      <c r="AE108" s="30">
        <v>0.49532710280373832</v>
      </c>
      <c r="AF108" s="30">
        <v>0.44578313253012047</v>
      </c>
      <c r="AG108" s="30">
        <v>0.44400000000000001</v>
      </c>
      <c r="AH108" s="30">
        <v>0.29090909090909001</v>
      </c>
      <c r="AI108" s="33">
        <f t="shared" si="21"/>
        <v>0.59528646317280276</v>
      </c>
      <c r="AJ108" s="32">
        <v>0.84741144400000001</v>
      </c>
      <c r="AK108" s="30">
        <v>0.77209302325580997</v>
      </c>
      <c r="AL108" s="30">
        <v>0.58441558439999997</v>
      </c>
      <c r="AM108" s="30">
        <v>0.7168674698795181</v>
      </c>
      <c r="AN108" s="30">
        <v>0.4642857142857143</v>
      </c>
      <c r="AO108" s="30">
        <v>0.77900000000000003</v>
      </c>
      <c r="AP108" s="30">
        <v>0.67383512544803004</v>
      </c>
      <c r="AQ108" s="29">
        <f t="shared" si="22"/>
        <v>0.69112976589558184</v>
      </c>
      <c r="AR108" s="31">
        <v>0.63636363600000001</v>
      </c>
      <c r="AS108" s="30">
        <v>0.66666666669999997</v>
      </c>
      <c r="AT108" s="30">
        <v>0.41176470590000003</v>
      </c>
      <c r="AU108" s="30">
        <v>0.29197080291970801</v>
      </c>
      <c r="AV108" s="30">
        <v>0.3188405797101449</v>
      </c>
      <c r="AW108" s="30">
        <v>0.32600000000000001</v>
      </c>
      <c r="AX108" s="30">
        <v>0.36734693877551</v>
      </c>
      <c r="AY108" s="29">
        <f t="shared" si="23"/>
        <v>0.43127904714362331</v>
      </c>
    </row>
    <row r="109" spans="1:51" ht="15.5">
      <c r="A109" s="38">
        <v>100800</v>
      </c>
      <c r="B109" s="37" t="s">
        <v>158</v>
      </c>
      <c r="C109" s="67" t="s">
        <v>158</v>
      </c>
      <c r="D109" s="32">
        <v>0.68333333299999999</v>
      </c>
      <c r="E109" s="30">
        <v>0.74647887319999995</v>
      </c>
      <c r="F109" s="30">
        <v>0.77777777780000001</v>
      </c>
      <c r="G109" s="30">
        <v>0.62698412698412698</v>
      </c>
      <c r="H109" s="30">
        <v>0.85333333333333339</v>
      </c>
      <c r="I109" s="30">
        <v>0.7</v>
      </c>
      <c r="J109" s="30">
        <v>0.94444444444443998</v>
      </c>
      <c r="K109" s="33">
        <f t="shared" si="18"/>
        <v>0.7617645555374144</v>
      </c>
      <c r="L109" s="32">
        <v>0.76923076899999998</v>
      </c>
      <c r="M109" s="30">
        <v>0.65517241380000002</v>
      </c>
      <c r="N109" s="30">
        <v>0.69387755100000004</v>
      </c>
      <c r="O109" s="30">
        <v>0.59788359788359791</v>
      </c>
      <c r="P109" s="30">
        <v>0.765625</v>
      </c>
      <c r="Q109" s="30">
        <v>0.82499999999999996</v>
      </c>
      <c r="R109" s="30">
        <v>0.76190476190475998</v>
      </c>
      <c r="S109" s="29">
        <f t="shared" si="19"/>
        <v>0.72409915622690835</v>
      </c>
      <c r="T109" s="36">
        <v>3680</v>
      </c>
      <c r="U109" s="35">
        <v>3814.9642856999999</v>
      </c>
      <c r="V109" s="35">
        <v>5592.8571429000003</v>
      </c>
      <c r="W109" s="35">
        <v>4919.66</v>
      </c>
      <c r="X109" s="35">
        <v>4929.5200000000004</v>
      </c>
      <c r="Y109" s="35">
        <v>6152.58</v>
      </c>
      <c r="Z109" s="35">
        <v>4779.3900000000003</v>
      </c>
      <c r="AA109" s="34">
        <f t="shared" si="20"/>
        <v>4838.4244898000006</v>
      </c>
      <c r="AB109" s="32">
        <v>0.72307692300000004</v>
      </c>
      <c r="AC109" s="30">
        <v>0.83928571428570997</v>
      </c>
      <c r="AD109" s="30">
        <v>0.88636363640000004</v>
      </c>
      <c r="AE109" s="30">
        <v>0.60759493670886078</v>
      </c>
      <c r="AF109" s="30">
        <v>0.41860465116279072</v>
      </c>
      <c r="AG109" s="30">
        <v>0.27700000000000002</v>
      </c>
      <c r="AH109" s="30">
        <v>0.11111111111110999</v>
      </c>
      <c r="AI109" s="33">
        <f t="shared" si="21"/>
        <v>0.55186242466692448</v>
      </c>
      <c r="AJ109" s="32">
        <v>0.85757575799999997</v>
      </c>
      <c r="AK109" s="30">
        <v>0.66853932584270004</v>
      </c>
      <c r="AL109" s="30">
        <v>0.3484848485</v>
      </c>
      <c r="AM109" s="30">
        <v>5.1724137931034482E-2</v>
      </c>
      <c r="AN109" s="30">
        <v>0.11904761904761904</v>
      </c>
      <c r="AO109" s="30">
        <v>0.66700000000000004</v>
      </c>
      <c r="AP109" s="30">
        <v>0.74590163934426001</v>
      </c>
      <c r="AQ109" s="29">
        <f t="shared" si="22"/>
        <v>0.49403904695223055</v>
      </c>
      <c r="AR109" s="31">
        <v>0.7</v>
      </c>
      <c r="AS109" s="30">
        <v>0.7</v>
      </c>
      <c r="AT109" s="30">
        <v>0.68181818179999998</v>
      </c>
      <c r="AU109" s="30">
        <v>0.34126984126984128</v>
      </c>
      <c r="AV109" s="30">
        <v>0.44680851063829785</v>
      </c>
      <c r="AW109" s="30">
        <v>0.51100000000000001</v>
      </c>
      <c r="AX109" s="30">
        <v>0.5625</v>
      </c>
      <c r="AY109" s="29">
        <f t="shared" si="23"/>
        <v>0.56334236195830567</v>
      </c>
    </row>
    <row r="110" spans="1:51" ht="15.5">
      <c r="A110" s="38">
        <v>100900</v>
      </c>
      <c r="B110" s="37" t="s">
        <v>151</v>
      </c>
      <c r="C110" s="67" t="s">
        <v>151</v>
      </c>
      <c r="D110" s="32">
        <v>0.81182795699999999</v>
      </c>
      <c r="E110" s="30">
        <v>0.73684210530000005</v>
      </c>
      <c r="F110" s="30">
        <v>0.76729559749999998</v>
      </c>
      <c r="G110" s="30">
        <v>0.57547169811320753</v>
      </c>
      <c r="H110" s="30">
        <v>0.72627737226277367</v>
      </c>
      <c r="I110" s="30">
        <v>0.82899999999999996</v>
      </c>
      <c r="J110" s="30">
        <v>0.72519083969466003</v>
      </c>
      <c r="K110" s="33">
        <f t="shared" si="18"/>
        <v>0.73884365283866305</v>
      </c>
      <c r="L110" s="32">
        <v>0.77027027000000003</v>
      </c>
      <c r="M110" s="30">
        <v>0.72151898729999997</v>
      </c>
      <c r="N110" s="30">
        <v>0.81081081079999995</v>
      </c>
      <c r="O110" s="30">
        <v>0.61403508771929827</v>
      </c>
      <c r="P110" s="30">
        <v>0.73333333333333328</v>
      </c>
      <c r="Q110" s="30">
        <v>0.81299999999999994</v>
      </c>
      <c r="R110" s="30">
        <v>0.76470588235294001</v>
      </c>
      <c r="S110" s="29">
        <f t="shared" si="19"/>
        <v>0.74681062450079594</v>
      </c>
      <c r="T110" s="36">
        <v>5391.4285710000004</v>
      </c>
      <c r="U110" s="35">
        <v>6250.3571429000003</v>
      </c>
      <c r="V110" s="35">
        <v>6050.9828570999998</v>
      </c>
      <c r="W110" s="35">
        <v>3754.47</v>
      </c>
      <c r="X110" s="35">
        <v>4842.9799999999996</v>
      </c>
      <c r="Y110" s="35">
        <v>5999.12</v>
      </c>
      <c r="Z110" s="35">
        <v>4775.49</v>
      </c>
      <c r="AA110" s="34">
        <f t="shared" si="20"/>
        <v>5294.9755101428573</v>
      </c>
      <c r="AB110" s="32">
        <v>0.87323943699999995</v>
      </c>
      <c r="AC110" s="30">
        <v>0.8972602739726</v>
      </c>
      <c r="AD110" s="30">
        <v>0.8992248062</v>
      </c>
      <c r="AE110" s="30">
        <v>0.64690026954177893</v>
      </c>
      <c r="AF110" s="30">
        <v>0.54922279792746109</v>
      </c>
      <c r="AG110" s="30">
        <v>0.66400000000000003</v>
      </c>
      <c r="AH110" s="30">
        <v>0.50340136054422002</v>
      </c>
      <c r="AI110" s="33">
        <f t="shared" si="21"/>
        <v>0.71903556359800846</v>
      </c>
      <c r="AJ110" s="32">
        <v>0.890625</v>
      </c>
      <c r="AK110" s="30">
        <v>0.84544253632761002</v>
      </c>
      <c r="AL110" s="30">
        <v>0.4466403162</v>
      </c>
      <c r="AM110" s="30">
        <v>0.41551246537396119</v>
      </c>
      <c r="AN110" s="30">
        <v>0.73134328358208955</v>
      </c>
      <c r="AO110" s="30">
        <v>0.58699999999999997</v>
      </c>
      <c r="AP110" s="30">
        <v>0.59016393442623005</v>
      </c>
      <c r="AQ110" s="29">
        <f t="shared" si="22"/>
        <v>0.64381821941569872</v>
      </c>
      <c r="AR110" s="31">
        <v>0.64367816099999997</v>
      </c>
      <c r="AS110" s="30">
        <v>0.7</v>
      </c>
      <c r="AT110" s="30">
        <v>0.6</v>
      </c>
      <c r="AU110" s="30">
        <v>0.40711462450592883</v>
      </c>
      <c r="AV110" s="30">
        <v>0.45578231292517007</v>
      </c>
      <c r="AW110" s="30">
        <v>0.57299999999999995</v>
      </c>
      <c r="AX110" s="30">
        <v>0.54961832061069005</v>
      </c>
      <c r="AY110" s="29">
        <f t="shared" si="23"/>
        <v>0.56131334557739831</v>
      </c>
    </row>
    <row r="111" spans="1:51" ht="15.5">
      <c r="A111" s="38">
        <v>80600</v>
      </c>
      <c r="B111" s="37" t="s">
        <v>133</v>
      </c>
      <c r="C111" s="67" t="s">
        <v>133</v>
      </c>
      <c r="D111" s="32">
        <v>0.83333333300000001</v>
      </c>
      <c r="E111" s="30">
        <v>0.82051282049999996</v>
      </c>
      <c r="F111" s="30">
        <v>0.890625</v>
      </c>
      <c r="G111" s="30">
        <v>0.6097560975609756</v>
      </c>
      <c r="H111" s="30">
        <v>0.78095238095238095</v>
      </c>
      <c r="I111" s="30">
        <v>0.83</v>
      </c>
      <c r="J111" s="30">
        <v>0.74025974025973995</v>
      </c>
      <c r="K111" s="33">
        <f t="shared" si="18"/>
        <v>0.78649133889615652</v>
      </c>
      <c r="L111" s="32">
        <v>0.78571428600000004</v>
      </c>
      <c r="M111" s="30">
        <v>0.78260869570000002</v>
      </c>
      <c r="N111" s="30">
        <v>0.85245901639999999</v>
      </c>
      <c r="O111" s="30">
        <v>0.60526315789473684</v>
      </c>
      <c r="P111" s="30">
        <v>0.71818181818181814</v>
      </c>
      <c r="Q111" s="30">
        <v>0.82</v>
      </c>
      <c r="R111" s="30">
        <v>0.72580645161290003</v>
      </c>
      <c r="S111" s="29">
        <f t="shared" si="19"/>
        <v>0.75571906082706508</v>
      </c>
      <c r="T111" s="36">
        <v>5545.7142860000004</v>
      </c>
      <c r="U111" s="35">
        <v>5411.0571429000001</v>
      </c>
      <c r="V111" s="35">
        <v>7374.2857143000001</v>
      </c>
      <c r="W111" s="35">
        <v>5114.8900000000003</v>
      </c>
      <c r="X111" s="35">
        <v>4746.8</v>
      </c>
      <c r="Y111" s="35">
        <v>5458.65</v>
      </c>
      <c r="Z111" s="35">
        <v>3519.32</v>
      </c>
      <c r="AA111" s="34">
        <f t="shared" si="20"/>
        <v>5310.1024490285708</v>
      </c>
      <c r="AB111" s="32">
        <v>0.909090909</v>
      </c>
      <c r="AC111" s="30">
        <v>0.88888888888888995</v>
      </c>
      <c r="AD111" s="30">
        <v>0.94642857140000003</v>
      </c>
      <c r="AE111" s="30">
        <v>0.49079754601226994</v>
      </c>
      <c r="AF111" s="30">
        <v>0.63440860215053763</v>
      </c>
      <c r="AG111" s="30">
        <v>0.48699999999999999</v>
      </c>
      <c r="AH111" s="30">
        <v>0.53061224489795999</v>
      </c>
      <c r="AI111" s="33">
        <f t="shared" si="21"/>
        <v>0.69817525176423678</v>
      </c>
      <c r="AJ111" s="32">
        <v>0.83586626100000005</v>
      </c>
      <c r="AK111" s="30">
        <v>0.83045977011493999</v>
      </c>
      <c r="AL111" s="30">
        <v>0.59682539680000002</v>
      </c>
      <c r="AM111" s="30">
        <v>0.35606060606060608</v>
      </c>
      <c r="AN111" s="30">
        <v>0.90625</v>
      </c>
      <c r="AO111" s="30">
        <v>0.57299999999999995</v>
      </c>
      <c r="AP111" s="30">
        <v>0.63813229571983998</v>
      </c>
      <c r="AQ111" s="29">
        <f t="shared" si="22"/>
        <v>0.67665633281362658</v>
      </c>
      <c r="AR111" s="31">
        <v>0.59523809500000002</v>
      </c>
      <c r="AS111" s="30">
        <v>0.68085106380000004</v>
      </c>
      <c r="AT111" s="30">
        <v>0.75757575759999995</v>
      </c>
      <c r="AU111" s="30">
        <v>0.3392857142857143</v>
      </c>
      <c r="AV111" s="30">
        <v>0.45783132530120479</v>
      </c>
      <c r="AW111" s="30">
        <v>0.51400000000000001</v>
      </c>
      <c r="AX111" s="30">
        <v>0.46</v>
      </c>
      <c r="AY111" s="29">
        <f t="shared" si="23"/>
        <v>0.54354027942670269</v>
      </c>
    </row>
    <row r="112" spans="1:51" ht="15.5">
      <c r="A112" s="38">
        <v>90900</v>
      </c>
      <c r="B112" s="37" t="s">
        <v>130</v>
      </c>
      <c r="C112" s="67" t="s">
        <v>130</v>
      </c>
      <c r="D112" s="32">
        <v>0.76165803099999996</v>
      </c>
      <c r="E112" s="30">
        <v>0.74838709680000004</v>
      </c>
      <c r="F112" s="30">
        <v>0.79591836729999998</v>
      </c>
      <c r="G112" s="30">
        <v>0.5</v>
      </c>
      <c r="H112" s="30">
        <v>0.75</v>
      </c>
      <c r="I112" s="30">
        <v>0.749</v>
      </c>
      <c r="J112" s="30">
        <v>0.69266055045871999</v>
      </c>
      <c r="K112" s="33">
        <f t="shared" si="18"/>
        <v>0.71394629222267425</v>
      </c>
      <c r="L112" s="32">
        <v>0.80473372799999998</v>
      </c>
      <c r="M112" s="30">
        <v>0.66887417220000001</v>
      </c>
      <c r="N112" s="30">
        <v>0.76223776219999995</v>
      </c>
      <c r="O112" s="30">
        <v>0.57677165354330706</v>
      </c>
      <c r="P112" s="30">
        <v>0.64327485380116955</v>
      </c>
      <c r="Q112" s="30">
        <v>0.78300000000000003</v>
      </c>
      <c r="R112" s="30">
        <v>0.74576271186441001</v>
      </c>
      <c r="S112" s="29">
        <f t="shared" si="19"/>
        <v>0.71209355451555534</v>
      </c>
      <c r="T112" s="36">
        <v>4784</v>
      </c>
      <c r="U112" s="35">
        <v>5850</v>
      </c>
      <c r="V112" s="35">
        <v>4885.7142856999999</v>
      </c>
      <c r="W112" s="35">
        <v>3449.75</v>
      </c>
      <c r="X112" s="35">
        <v>4754.68</v>
      </c>
      <c r="Y112" s="35">
        <v>5674.63</v>
      </c>
      <c r="Z112" s="35">
        <v>6336.04</v>
      </c>
      <c r="AA112" s="34">
        <f t="shared" si="20"/>
        <v>5104.9734693857145</v>
      </c>
      <c r="AB112" s="32">
        <v>0.88023952100000002</v>
      </c>
      <c r="AC112" s="30">
        <v>0.86153846153846003</v>
      </c>
      <c r="AD112" s="30">
        <v>0.95041322309999998</v>
      </c>
      <c r="AE112" s="30">
        <v>0.57905982905982911</v>
      </c>
      <c r="AF112" s="30">
        <v>0.61940298507462688</v>
      </c>
      <c r="AG112" s="30">
        <v>0.47299999999999998</v>
      </c>
      <c r="AH112" s="30">
        <v>0.60431654676258995</v>
      </c>
      <c r="AI112" s="33">
        <f t="shared" si="21"/>
        <v>0.70971008093364374</v>
      </c>
      <c r="AJ112" s="32">
        <v>0.88643880900000005</v>
      </c>
      <c r="AK112" s="30">
        <v>0.81397849462366001</v>
      </c>
      <c r="AL112" s="30">
        <v>0.48484848479999998</v>
      </c>
      <c r="AM112" s="30">
        <v>0.15298507462686567</v>
      </c>
      <c r="AN112" s="30">
        <v>0.60389610389610393</v>
      </c>
      <c r="AO112" s="30">
        <v>0.64</v>
      </c>
      <c r="AP112" s="30">
        <v>0.69579831932772995</v>
      </c>
      <c r="AQ112" s="29">
        <f t="shared" si="22"/>
        <v>0.61113504089633708</v>
      </c>
      <c r="AR112" s="31">
        <v>0.75531914899999997</v>
      </c>
      <c r="AS112" s="30">
        <v>0.64772727269999997</v>
      </c>
      <c r="AT112" s="30">
        <v>0.64285714289999996</v>
      </c>
      <c r="AU112" s="30">
        <v>0.42413793103448277</v>
      </c>
      <c r="AV112" s="30">
        <v>0.73</v>
      </c>
      <c r="AW112" s="30">
        <v>0.77400000000000002</v>
      </c>
      <c r="AX112" s="30">
        <v>0.77099236641221003</v>
      </c>
      <c r="AY112" s="29">
        <f t="shared" si="23"/>
        <v>0.67786198029238476</v>
      </c>
    </row>
    <row r="113" spans="1:51" ht="15.5">
      <c r="A113" s="38">
        <v>61500</v>
      </c>
      <c r="B113" s="37" t="s">
        <v>106</v>
      </c>
      <c r="C113" s="67" t="s">
        <v>106</v>
      </c>
      <c r="D113" s="32">
        <v>0.78666666699999999</v>
      </c>
      <c r="E113" s="30">
        <v>0.82300884959999998</v>
      </c>
      <c r="F113" s="30">
        <v>0.78</v>
      </c>
      <c r="G113" s="30">
        <v>0.59259259259259256</v>
      </c>
      <c r="H113" s="30">
        <v>0.77956989247311825</v>
      </c>
      <c r="I113" s="30">
        <v>0.65700000000000003</v>
      </c>
      <c r="J113" s="30">
        <v>0.72674418604651003</v>
      </c>
      <c r="K113" s="33">
        <f t="shared" si="18"/>
        <v>0.73508316967317433</v>
      </c>
      <c r="L113" s="32">
        <v>0.65</v>
      </c>
      <c r="M113" s="30">
        <v>0.73611111110000005</v>
      </c>
      <c r="N113" s="30">
        <v>0.7340425532</v>
      </c>
      <c r="O113" s="30">
        <v>0.60666666666666669</v>
      </c>
      <c r="P113" s="30">
        <v>0.74251497005988021</v>
      </c>
      <c r="Q113" s="30">
        <v>0.82899999999999996</v>
      </c>
      <c r="R113" s="30">
        <v>0.66371681415928996</v>
      </c>
      <c r="S113" s="29">
        <f t="shared" si="19"/>
        <v>0.708864587883691</v>
      </c>
      <c r="T113" s="36">
        <v>3990.8571430000002</v>
      </c>
      <c r="U113" s="35">
        <v>5142.2142856999999</v>
      </c>
      <c r="V113" s="35">
        <v>4830</v>
      </c>
      <c r="W113" s="35">
        <v>2962.5</v>
      </c>
      <c r="X113" s="35">
        <v>3915.97</v>
      </c>
      <c r="Y113" s="35">
        <v>2754.3</v>
      </c>
      <c r="Z113" s="35">
        <v>3258.4</v>
      </c>
      <c r="AA113" s="34">
        <f t="shared" si="20"/>
        <v>3836.3202041000004</v>
      </c>
      <c r="AB113" s="32">
        <v>0.728813559</v>
      </c>
      <c r="AC113" s="30">
        <v>0.77272727272727004</v>
      </c>
      <c r="AD113" s="30">
        <v>0.80246913580000001</v>
      </c>
      <c r="AE113" s="30">
        <v>0.55855855855855852</v>
      </c>
      <c r="AF113" s="30">
        <v>0.47727272727272729</v>
      </c>
      <c r="AG113" s="30">
        <v>0.48099999999999998</v>
      </c>
      <c r="AH113" s="30">
        <v>0.37142857142857</v>
      </c>
      <c r="AI113" s="33">
        <f t="shared" si="21"/>
        <v>0.59889568925530379</v>
      </c>
      <c r="AJ113" s="32">
        <v>0.90782122899999995</v>
      </c>
      <c r="AK113" s="30">
        <v>0.81718061674009002</v>
      </c>
      <c r="AL113" s="30">
        <v>0.5541871921</v>
      </c>
      <c r="AM113" s="30">
        <v>0.49696969696969695</v>
      </c>
      <c r="AN113" s="30">
        <v>0.36</v>
      </c>
      <c r="AO113" s="30">
        <v>0.5</v>
      </c>
      <c r="AP113" s="30">
        <v>0.61690140845069996</v>
      </c>
      <c r="AQ113" s="29">
        <f t="shared" si="22"/>
        <v>0.60758002046578385</v>
      </c>
      <c r="AR113" s="31">
        <v>0.41666666699999999</v>
      </c>
      <c r="AS113" s="30">
        <v>0.59523809520000004</v>
      </c>
      <c r="AT113" s="30">
        <v>0.66666666669999997</v>
      </c>
      <c r="AU113" s="30">
        <v>0.30409356725146197</v>
      </c>
      <c r="AV113" s="30">
        <v>0.4462809917355372</v>
      </c>
      <c r="AW113" s="30">
        <v>0.42699999999999999</v>
      </c>
      <c r="AX113" s="30">
        <v>0.34666666666667001</v>
      </c>
      <c r="AY113" s="29">
        <f t="shared" si="23"/>
        <v>0.45751609350766703</v>
      </c>
    </row>
    <row r="114" spans="1:51" ht="15.5">
      <c r="A114" s="38">
        <v>42100</v>
      </c>
      <c r="B114" s="37" t="s">
        <v>42</v>
      </c>
      <c r="C114" s="67" t="s">
        <v>42</v>
      </c>
      <c r="D114" s="32">
        <v>0.82478632500000004</v>
      </c>
      <c r="E114" s="30">
        <v>0.79766536960000001</v>
      </c>
      <c r="F114" s="30">
        <v>0.7731092437</v>
      </c>
      <c r="G114" s="30">
        <v>0.53488372093023251</v>
      </c>
      <c r="H114" s="30">
        <v>0.78498985801217036</v>
      </c>
      <c r="I114" s="30">
        <v>0.77900000000000003</v>
      </c>
      <c r="J114" s="30">
        <v>0.70632911392404996</v>
      </c>
      <c r="K114" s="33">
        <f t="shared" si="18"/>
        <v>0.74296623302377895</v>
      </c>
      <c r="L114" s="32">
        <v>0.74418604700000002</v>
      </c>
      <c r="M114" s="30">
        <v>0.72864321610000005</v>
      </c>
      <c r="N114" s="30">
        <v>0.71814671809999997</v>
      </c>
      <c r="O114" s="30">
        <v>0.55689424364123163</v>
      </c>
      <c r="P114" s="30">
        <v>0.71301775147928992</v>
      </c>
      <c r="Q114" s="30">
        <v>0.81499999999999995</v>
      </c>
      <c r="R114" s="30">
        <v>0.71955719557195996</v>
      </c>
      <c r="S114" s="29">
        <f t="shared" si="19"/>
        <v>0.71363502455606898</v>
      </c>
      <c r="T114" s="36">
        <v>4000</v>
      </c>
      <c r="U114" s="35">
        <v>3161.1428571000001</v>
      </c>
      <c r="V114" s="35">
        <v>3646.5</v>
      </c>
      <c r="W114" s="35">
        <v>2344.2800000000002</v>
      </c>
      <c r="X114" s="35">
        <v>3113.41</v>
      </c>
      <c r="Y114" s="35">
        <v>3237.28</v>
      </c>
      <c r="Z114" s="35">
        <v>2955.86</v>
      </c>
      <c r="AA114" s="34">
        <f t="shared" si="20"/>
        <v>3208.3532653000002</v>
      </c>
      <c r="AB114" s="32">
        <v>0.79190751500000001</v>
      </c>
      <c r="AC114" s="30">
        <v>0.82738095238095</v>
      </c>
      <c r="AD114" s="30">
        <v>0.88648648649999995</v>
      </c>
      <c r="AE114" s="30">
        <v>0.48788927335640137</v>
      </c>
      <c r="AF114" s="30">
        <v>0.52760736196319014</v>
      </c>
      <c r="AG114" s="30">
        <v>0.56200000000000006</v>
      </c>
      <c r="AH114" s="30">
        <v>0.53333333333333</v>
      </c>
      <c r="AI114" s="33">
        <f t="shared" si="21"/>
        <v>0.65951498893341021</v>
      </c>
      <c r="AJ114" s="32">
        <v>0.84729981399999998</v>
      </c>
      <c r="AK114" s="30">
        <v>0.76742233417296002</v>
      </c>
      <c r="AL114" s="30">
        <v>0.45869947280000001</v>
      </c>
      <c r="AM114" s="30">
        <v>0.32911392405063289</v>
      </c>
      <c r="AN114" s="30">
        <v>0.72727272727272729</v>
      </c>
      <c r="AO114" s="30">
        <v>0.63100000000000001</v>
      </c>
      <c r="AP114" s="30">
        <v>0.7</v>
      </c>
      <c r="AQ114" s="29">
        <f t="shared" si="22"/>
        <v>0.63725832461376009</v>
      </c>
      <c r="AR114" s="31">
        <v>0.56557377099999995</v>
      </c>
      <c r="AS114" s="30">
        <v>0.56153846149999997</v>
      </c>
      <c r="AT114" s="30">
        <v>0.58260869569999996</v>
      </c>
      <c r="AU114" s="30">
        <v>0.25435540069686413</v>
      </c>
      <c r="AV114" s="30">
        <v>0.35</v>
      </c>
      <c r="AW114" s="30">
        <v>0.434</v>
      </c>
      <c r="AX114" s="30">
        <v>0.41450777202073003</v>
      </c>
      <c r="AY114" s="29">
        <f t="shared" si="23"/>
        <v>0.45179772870251345</v>
      </c>
    </row>
    <row r="115" spans="1:51" ht="15.5">
      <c r="A115" s="38">
        <v>80700</v>
      </c>
      <c r="B115" s="37" t="s">
        <v>74</v>
      </c>
      <c r="C115" s="67" t="s">
        <v>74</v>
      </c>
      <c r="D115" s="32">
        <v>0.83870967699999999</v>
      </c>
      <c r="E115" s="30">
        <v>0.81355932200000003</v>
      </c>
      <c r="F115" s="30">
        <v>0.83582089550000005</v>
      </c>
      <c r="G115" s="30">
        <v>0.64634146341463417</v>
      </c>
      <c r="H115" s="30">
        <v>0.79032258064516125</v>
      </c>
      <c r="I115" s="30">
        <v>0.83799999999999997</v>
      </c>
      <c r="J115" s="30">
        <v>0.77142857142857002</v>
      </c>
      <c r="K115" s="33">
        <f t="shared" si="18"/>
        <v>0.79059750142690943</v>
      </c>
      <c r="L115" s="32">
        <v>0.64912280700000002</v>
      </c>
      <c r="M115" s="30">
        <v>0.7115384615</v>
      </c>
      <c r="N115" s="30">
        <v>0.70212765960000001</v>
      </c>
      <c r="O115" s="30">
        <v>0.63186813186813184</v>
      </c>
      <c r="P115" s="30">
        <v>0.75</v>
      </c>
      <c r="Q115" s="30">
        <v>0.78700000000000003</v>
      </c>
      <c r="R115" s="30">
        <v>0.75862068965517004</v>
      </c>
      <c r="S115" s="29">
        <f t="shared" si="19"/>
        <v>0.71289682137475741</v>
      </c>
      <c r="T115" s="36">
        <v>2982.8571430000002</v>
      </c>
      <c r="U115" s="35">
        <v>4930.3428571000004</v>
      </c>
      <c r="V115" s="35">
        <v>5772</v>
      </c>
      <c r="W115" s="35">
        <v>7437.81</v>
      </c>
      <c r="X115" s="35">
        <v>5856.5</v>
      </c>
      <c r="Y115" s="35">
        <v>9048.07</v>
      </c>
      <c r="Z115" s="35">
        <v>11034</v>
      </c>
      <c r="AA115" s="34">
        <f t="shared" si="20"/>
        <v>6723.0828571571428</v>
      </c>
      <c r="AB115" s="32">
        <v>0.821428571</v>
      </c>
      <c r="AC115" s="30">
        <v>0.77083333333333004</v>
      </c>
      <c r="AD115" s="30">
        <v>0.86363636359999996</v>
      </c>
      <c r="AE115" s="30">
        <v>0.45054945054945056</v>
      </c>
      <c r="AF115" s="30">
        <v>0.42857142857142855</v>
      </c>
      <c r="AG115" s="30">
        <v>0.45</v>
      </c>
      <c r="AH115" s="30">
        <v>0.51724137931033998</v>
      </c>
      <c r="AI115" s="33">
        <f t="shared" si="21"/>
        <v>0.61460864662350712</v>
      </c>
      <c r="AJ115" s="32">
        <v>0.83038869299999996</v>
      </c>
      <c r="AK115" s="30">
        <v>0.85423728813558997</v>
      </c>
      <c r="AL115" s="30">
        <v>0.4302325581</v>
      </c>
      <c r="AM115" s="30">
        <v>0.41935483870967744</v>
      </c>
      <c r="AN115" s="30">
        <v>0.75862068965517238</v>
      </c>
      <c r="AO115" s="30">
        <v>0.752</v>
      </c>
      <c r="AP115" s="30">
        <v>0.74857142857143</v>
      </c>
      <c r="AQ115" s="29">
        <f t="shared" si="22"/>
        <v>0.68477221373883856</v>
      </c>
      <c r="AR115" s="31">
        <v>0.4375</v>
      </c>
      <c r="AS115" s="30">
        <v>0.51428571430000003</v>
      </c>
      <c r="AT115" s="30">
        <v>0.6</v>
      </c>
      <c r="AU115" s="30">
        <v>0.51219512195121952</v>
      </c>
      <c r="AV115" s="30">
        <v>0.60526315789473684</v>
      </c>
      <c r="AW115" s="30">
        <v>0.58799999999999997</v>
      </c>
      <c r="AX115" s="30">
        <v>0.76190476190475998</v>
      </c>
      <c r="AY115" s="29">
        <f t="shared" si="23"/>
        <v>0.57416410800724516</v>
      </c>
    </row>
    <row r="116" spans="1:51" ht="15.5">
      <c r="A116" s="38">
        <v>10400</v>
      </c>
      <c r="B116" s="37" t="s">
        <v>5</v>
      </c>
      <c r="C116" s="67" t="s">
        <v>5</v>
      </c>
      <c r="D116" s="32">
        <v>0.73880597000000003</v>
      </c>
      <c r="E116" s="30">
        <v>0.7211538462</v>
      </c>
      <c r="F116" s="30">
        <v>0.69411764710000001</v>
      </c>
      <c r="G116" s="30">
        <v>0.49013157894736842</v>
      </c>
      <c r="H116" s="30">
        <v>0.78414096916299558</v>
      </c>
      <c r="I116" s="30">
        <v>0.76200000000000001</v>
      </c>
      <c r="J116" s="30">
        <v>0.68936170212766001</v>
      </c>
      <c r="K116" s="33">
        <f t="shared" si="18"/>
        <v>0.69710167336257489</v>
      </c>
      <c r="L116" s="32">
        <v>0.71559633</v>
      </c>
      <c r="M116" s="30">
        <v>0.69421487599999998</v>
      </c>
      <c r="N116" s="30">
        <v>0.65432098770000002</v>
      </c>
      <c r="O116" s="30">
        <v>0.50461538461538458</v>
      </c>
      <c r="P116" s="30">
        <v>0.70403587443946192</v>
      </c>
      <c r="Q116" s="30">
        <v>0.82199999999999995</v>
      </c>
      <c r="R116" s="30">
        <v>0.74226804123710999</v>
      </c>
      <c r="S116" s="29">
        <f t="shared" si="19"/>
        <v>0.69100735628456522</v>
      </c>
      <c r="T116" s="36">
        <v>3793.0285709999998</v>
      </c>
      <c r="U116" s="35">
        <v>3850</v>
      </c>
      <c r="V116" s="35">
        <v>4211.7142856999999</v>
      </c>
      <c r="W116" s="35">
        <v>3582</v>
      </c>
      <c r="X116" s="35">
        <v>4340.3900000000003</v>
      </c>
      <c r="Y116" s="35">
        <v>4627.3599999999997</v>
      </c>
      <c r="Z116" s="35">
        <v>3697.43</v>
      </c>
      <c r="AA116" s="34">
        <f t="shared" si="20"/>
        <v>4014.5604080999997</v>
      </c>
      <c r="AB116" s="32">
        <v>0.77669902899999999</v>
      </c>
      <c r="AC116" s="30">
        <v>0.80180180180180005</v>
      </c>
      <c r="AD116" s="30">
        <v>0.81538461539999996</v>
      </c>
      <c r="AE116" s="30">
        <v>0.50869565217391299</v>
      </c>
      <c r="AF116" s="30">
        <v>0.47887323943661969</v>
      </c>
      <c r="AG116" s="30">
        <v>0.47</v>
      </c>
      <c r="AH116" s="30">
        <v>0.69724770642202005</v>
      </c>
      <c r="AI116" s="33">
        <f t="shared" si="21"/>
        <v>0.64981457774776463</v>
      </c>
      <c r="AJ116" s="32">
        <v>0.84561403499999999</v>
      </c>
      <c r="AK116" s="30">
        <v>0.78065630397236996</v>
      </c>
      <c r="AL116" s="30">
        <v>0.37781350479999998</v>
      </c>
      <c r="AM116" s="30">
        <v>0.39862542955326463</v>
      </c>
      <c r="AN116" s="30">
        <v>0.6143790849673203</v>
      </c>
      <c r="AO116" s="30">
        <v>0.54600000000000004</v>
      </c>
      <c r="AP116" s="30">
        <v>0.58796992481203003</v>
      </c>
      <c r="AQ116" s="29">
        <f t="shared" si="22"/>
        <v>0.59300832615785493</v>
      </c>
      <c r="AR116" s="31">
        <v>0.66666666699999999</v>
      </c>
      <c r="AS116" s="30">
        <v>0.55555555560000003</v>
      </c>
      <c r="AT116" s="30">
        <v>0.47368421049999998</v>
      </c>
      <c r="AU116" s="30">
        <v>0.27044025157232704</v>
      </c>
      <c r="AV116" s="30">
        <v>0.41958041958041958</v>
      </c>
      <c r="AW116" s="30">
        <v>0.48299999999999998</v>
      </c>
      <c r="AX116" s="30">
        <v>0.51111111111110996</v>
      </c>
      <c r="AY116" s="29">
        <f t="shared" si="23"/>
        <v>0.48286260219483662</v>
      </c>
    </row>
    <row r="117" spans="1:51" ht="15.5">
      <c r="A117" s="38">
        <v>32000</v>
      </c>
      <c r="B117" s="37" t="s">
        <v>37</v>
      </c>
      <c r="C117" s="67" t="s">
        <v>37</v>
      </c>
      <c r="D117" s="32">
        <v>0.72955974800000001</v>
      </c>
      <c r="E117" s="30">
        <v>0.73636363640000002</v>
      </c>
      <c r="F117" s="30">
        <v>0.76315789469999995</v>
      </c>
      <c r="G117" s="30">
        <v>0.59259259259259256</v>
      </c>
      <c r="H117" s="30">
        <v>0.85123966942148765</v>
      </c>
      <c r="I117" s="30">
        <v>0.80300000000000005</v>
      </c>
      <c r="J117" s="30">
        <v>0.78301886792453002</v>
      </c>
      <c r="K117" s="33">
        <f t="shared" si="18"/>
        <v>0.75127605843408707</v>
      </c>
      <c r="L117" s="32">
        <v>0.72307692300000004</v>
      </c>
      <c r="M117" s="30">
        <v>0.73504273499999995</v>
      </c>
      <c r="N117" s="30">
        <v>0.75949367089999997</v>
      </c>
      <c r="O117" s="30">
        <v>0.61724137931034484</v>
      </c>
      <c r="P117" s="30">
        <v>0.73529411764705888</v>
      </c>
      <c r="Q117" s="30">
        <v>0.80400000000000005</v>
      </c>
      <c r="R117" s="30">
        <v>0.78888888888888997</v>
      </c>
      <c r="S117" s="29">
        <f t="shared" si="19"/>
        <v>0.73757681639232764</v>
      </c>
      <c r="T117" s="36">
        <v>3757.1785709999999</v>
      </c>
      <c r="U117" s="35">
        <v>4272.5714286000002</v>
      </c>
      <c r="V117" s="35">
        <v>4461.25</v>
      </c>
      <c r="W117" s="35">
        <v>3366.33</v>
      </c>
      <c r="X117" s="35">
        <v>3437.78</v>
      </c>
      <c r="Y117" s="35">
        <v>3832.1</v>
      </c>
      <c r="Z117" s="35">
        <v>2635.65</v>
      </c>
      <c r="AA117" s="34">
        <f t="shared" si="20"/>
        <v>3680.4085713714289</v>
      </c>
      <c r="AB117" s="32">
        <v>0.95161290300000001</v>
      </c>
      <c r="AC117" s="30">
        <v>0.92173913043477995</v>
      </c>
      <c r="AD117" s="30">
        <v>0.89655172409999995</v>
      </c>
      <c r="AE117" s="30">
        <v>0.51627906976744187</v>
      </c>
      <c r="AF117" s="30">
        <v>0.46846846846846846</v>
      </c>
      <c r="AG117" s="30">
        <v>0.56299999999999994</v>
      </c>
      <c r="AH117" s="30">
        <v>0.49333333333333002</v>
      </c>
      <c r="AI117" s="33">
        <f t="shared" si="21"/>
        <v>0.68728351844343138</v>
      </c>
      <c r="AJ117" s="32">
        <v>0.88405797100000005</v>
      </c>
      <c r="AK117" s="30">
        <v>0.74695863746959001</v>
      </c>
      <c r="AL117" s="30">
        <v>0.47978436660000001</v>
      </c>
      <c r="AM117" s="30">
        <v>0.2608695652173913</v>
      </c>
      <c r="AN117" s="30">
        <v>0.67241379310344829</v>
      </c>
      <c r="AO117" s="30">
        <v>0.63200000000000001</v>
      </c>
      <c r="AP117" s="30">
        <v>0.62463343108503999</v>
      </c>
      <c r="AQ117" s="29">
        <f t="shared" si="22"/>
        <v>0.61438825206792436</v>
      </c>
      <c r="AR117" s="31">
        <v>0.53012048199999995</v>
      </c>
      <c r="AS117" s="30">
        <v>0.64788732390000003</v>
      </c>
      <c r="AT117" s="30">
        <v>0.67391304350000003</v>
      </c>
      <c r="AU117" s="30">
        <v>0.30120481927710846</v>
      </c>
      <c r="AV117" s="30">
        <v>0.33333333333333331</v>
      </c>
      <c r="AW117" s="30">
        <v>0.47399999999999998</v>
      </c>
      <c r="AX117" s="30">
        <v>0.3972602739726</v>
      </c>
      <c r="AY117" s="29">
        <f t="shared" si="23"/>
        <v>0.47967418228329167</v>
      </c>
    </row>
    <row r="118" spans="1:51" ht="15.5">
      <c r="A118" s="38">
        <v>32200</v>
      </c>
      <c r="B118" s="37" t="s">
        <v>115</v>
      </c>
      <c r="C118" s="67" t="s">
        <v>115</v>
      </c>
      <c r="D118" s="32">
        <v>0.81944444400000005</v>
      </c>
      <c r="E118" s="30">
        <v>0.83333333330000003</v>
      </c>
      <c r="F118" s="30">
        <v>0.72413793100000001</v>
      </c>
      <c r="G118" s="30">
        <v>0.45535714285714285</v>
      </c>
      <c r="H118" s="30">
        <v>0.73239436619718312</v>
      </c>
      <c r="I118" s="30">
        <v>0.90600000000000003</v>
      </c>
      <c r="J118" s="30">
        <v>0.75862068965517004</v>
      </c>
      <c r="K118" s="33">
        <f t="shared" si="18"/>
        <v>0.74704112957278512</v>
      </c>
      <c r="L118" s="32">
        <v>0.75384615399999999</v>
      </c>
      <c r="M118" s="30">
        <v>0.67346938779999999</v>
      </c>
      <c r="N118" s="30">
        <v>0.703125</v>
      </c>
      <c r="O118" s="30">
        <v>0.53731343283582089</v>
      </c>
      <c r="P118" s="30">
        <v>0.60784313725490191</v>
      </c>
      <c r="Q118" s="30">
        <v>0.83599999999999997</v>
      </c>
      <c r="R118" s="30">
        <v>0.80701754385964997</v>
      </c>
      <c r="S118" s="29">
        <f t="shared" si="19"/>
        <v>0.70265923653576756</v>
      </c>
      <c r="T118" s="36">
        <v>3942.8571430000002</v>
      </c>
      <c r="U118" s="35">
        <v>5092.1428570999997</v>
      </c>
      <c r="V118" s="35">
        <v>4859.4642856999999</v>
      </c>
      <c r="W118" s="35">
        <v>3108.02</v>
      </c>
      <c r="X118" s="35">
        <v>3388.12</v>
      </c>
      <c r="Y118" s="35">
        <v>3142.94</v>
      </c>
      <c r="Z118" s="35">
        <v>3266.17</v>
      </c>
      <c r="AA118" s="34">
        <f t="shared" si="20"/>
        <v>3828.5306122571428</v>
      </c>
      <c r="AB118" s="32">
        <v>0.88709677399999998</v>
      </c>
      <c r="AC118" s="30">
        <v>0.87755102040816002</v>
      </c>
      <c r="AD118" s="30">
        <v>0.6875</v>
      </c>
      <c r="AE118" s="30">
        <v>0.65384615384615385</v>
      </c>
      <c r="AF118" s="30">
        <v>0.21739130434782608</v>
      </c>
      <c r="AG118" s="30">
        <v>0.23699999999999999</v>
      </c>
      <c r="AH118" s="30">
        <v>0.55172413793103003</v>
      </c>
      <c r="AI118" s="33">
        <f t="shared" si="21"/>
        <v>0.58744419864759567</v>
      </c>
      <c r="AJ118" s="32">
        <v>0.846689896</v>
      </c>
      <c r="AK118" s="30">
        <v>0.83653846153846001</v>
      </c>
      <c r="AL118" s="30">
        <v>0.3826086957</v>
      </c>
      <c r="AM118" s="30">
        <v>5.7692307692307696E-2</v>
      </c>
      <c r="AN118" s="30">
        <v>0.30232558139534882</v>
      </c>
      <c r="AO118" s="30">
        <v>0.25800000000000001</v>
      </c>
      <c r="AP118" s="30">
        <v>0.42613636363635998</v>
      </c>
      <c r="AQ118" s="29">
        <f t="shared" si="22"/>
        <v>0.44428447228035378</v>
      </c>
      <c r="AR118" s="31">
        <v>0.65625</v>
      </c>
      <c r="AS118" s="30">
        <v>0.71875</v>
      </c>
      <c r="AT118" s="30">
        <v>0.74193548389999997</v>
      </c>
      <c r="AU118" s="30">
        <v>0.30909090909090908</v>
      </c>
      <c r="AV118" s="30">
        <v>0.46666666666666667</v>
      </c>
      <c r="AW118" s="30">
        <v>0.51700000000000002</v>
      </c>
      <c r="AX118" s="30">
        <v>0.61224489795918002</v>
      </c>
      <c r="AY118" s="29">
        <f t="shared" si="23"/>
        <v>0.57456256537382233</v>
      </c>
    </row>
    <row r="119" spans="1:51" ht="15.5">
      <c r="A119" s="38">
        <v>61700</v>
      </c>
      <c r="B119" s="37" t="s">
        <v>412</v>
      </c>
      <c r="C119" s="67" t="s">
        <v>166</v>
      </c>
      <c r="D119" s="32">
        <v>0.8</v>
      </c>
      <c r="E119" s="30">
        <v>0.83783783779999998</v>
      </c>
      <c r="F119" s="30">
        <v>0.7380952381</v>
      </c>
      <c r="G119" s="30">
        <v>0.61475409836065575</v>
      </c>
      <c r="H119" s="30">
        <v>0.74860335195530725</v>
      </c>
      <c r="I119" s="30">
        <v>0.86</v>
      </c>
      <c r="J119" s="30">
        <v>0.75974025974026005</v>
      </c>
      <c r="K119" s="33">
        <f t="shared" si="18"/>
        <v>0.76557582656517476</v>
      </c>
      <c r="L119" s="32">
        <v>0.80882352899999999</v>
      </c>
      <c r="M119" s="30">
        <v>0.66197183100000001</v>
      </c>
      <c r="N119" s="30">
        <v>0.7</v>
      </c>
      <c r="O119" s="30">
        <v>0.57771260997067453</v>
      </c>
      <c r="P119" s="30">
        <v>0.75</v>
      </c>
      <c r="Q119" s="30">
        <v>0.75900000000000001</v>
      </c>
      <c r="R119" s="30">
        <v>0.77272727272727004</v>
      </c>
      <c r="S119" s="29">
        <f t="shared" si="19"/>
        <v>0.71860503467113479</v>
      </c>
      <c r="T119" s="36">
        <v>4804.6428569999998</v>
      </c>
      <c r="U119" s="35">
        <v>5257.1428570999997</v>
      </c>
      <c r="V119" s="35">
        <v>5303.5714286000002</v>
      </c>
      <c r="W119" s="35">
        <v>3829.91</v>
      </c>
      <c r="X119" s="35">
        <v>4657.1400000000003</v>
      </c>
      <c r="Y119" s="35">
        <v>4560</v>
      </c>
      <c r="Z119" s="35">
        <v>4966.6000000000004</v>
      </c>
      <c r="AA119" s="34">
        <f t="shared" si="20"/>
        <v>4768.4295918142861</v>
      </c>
      <c r="AB119" s="32">
        <v>0.84615384599999999</v>
      </c>
      <c r="AC119" s="30">
        <v>0.83582089552239003</v>
      </c>
      <c r="AD119" s="30">
        <v>0.76666666670000005</v>
      </c>
      <c r="AE119" s="30">
        <v>0.50841750841750843</v>
      </c>
      <c r="AF119" s="30">
        <v>0.37362637362637363</v>
      </c>
      <c r="AG119" s="30">
        <v>0.55100000000000005</v>
      </c>
      <c r="AH119" s="30">
        <v>0.55882352941175994</v>
      </c>
      <c r="AI119" s="33">
        <f t="shared" si="21"/>
        <v>0.63435840281114741</v>
      </c>
      <c r="AJ119" s="32">
        <v>0.83109919600000004</v>
      </c>
      <c r="AK119" s="30">
        <v>0.74481327800829999</v>
      </c>
      <c r="AL119" s="30">
        <v>0.4220779221</v>
      </c>
      <c r="AM119" s="30">
        <v>0.25980392156862747</v>
      </c>
      <c r="AN119" s="30">
        <v>0.65277777777777779</v>
      </c>
      <c r="AO119" s="30">
        <v>0.54100000000000004</v>
      </c>
      <c r="AP119" s="30">
        <v>0.55978260869565</v>
      </c>
      <c r="AQ119" s="29">
        <f t="shared" si="22"/>
        <v>0.5730506720214793</v>
      </c>
      <c r="AR119" s="31">
        <v>0.62222222199999999</v>
      </c>
      <c r="AS119" s="30">
        <v>0.48979591839999997</v>
      </c>
      <c r="AT119" s="30">
        <v>0.57575757579999998</v>
      </c>
      <c r="AU119" s="30">
        <v>0.26886792452830188</v>
      </c>
      <c r="AV119" s="30">
        <v>0.42105263157894735</v>
      </c>
      <c r="AW119" s="30">
        <v>0.49099999999999999</v>
      </c>
      <c r="AX119" s="30">
        <v>0.41904761904762</v>
      </c>
      <c r="AY119" s="29">
        <f t="shared" si="23"/>
        <v>0.46967769876498128</v>
      </c>
    </row>
    <row r="120" spans="1:51" ht="15.5">
      <c r="A120" s="38">
        <v>101000</v>
      </c>
      <c r="B120" s="37" t="s">
        <v>124</v>
      </c>
      <c r="C120" s="67" t="s">
        <v>124</v>
      </c>
      <c r="D120" s="32">
        <v>0.81651376200000003</v>
      </c>
      <c r="E120" s="30">
        <v>0.87378640780000005</v>
      </c>
      <c r="F120" s="30">
        <v>0.84507042249999997</v>
      </c>
      <c r="G120" s="30">
        <v>0.58333333333333337</v>
      </c>
      <c r="H120" s="30">
        <v>0.71794871794871795</v>
      </c>
      <c r="I120" s="30">
        <v>0.75</v>
      </c>
      <c r="J120" s="30">
        <v>0.66666666666666996</v>
      </c>
      <c r="K120" s="33">
        <f t="shared" si="18"/>
        <v>0.75047418717838876</v>
      </c>
      <c r="L120" s="32">
        <v>0.73831775700000002</v>
      </c>
      <c r="M120" s="30">
        <v>0.77419354839999999</v>
      </c>
      <c r="N120" s="30">
        <v>0.69090909089999997</v>
      </c>
      <c r="O120" s="30">
        <v>0.53240740740740744</v>
      </c>
      <c r="P120" s="30">
        <v>0.64035087719298245</v>
      </c>
      <c r="Q120" s="30">
        <v>0.78300000000000003</v>
      </c>
      <c r="R120" s="30">
        <v>0.88888888888888995</v>
      </c>
      <c r="S120" s="29">
        <f t="shared" si="19"/>
        <v>0.72115250996989722</v>
      </c>
      <c r="T120" s="36">
        <v>4480</v>
      </c>
      <c r="U120" s="35">
        <v>4337.1428570999997</v>
      </c>
      <c r="V120" s="35">
        <v>4972.8</v>
      </c>
      <c r="W120" s="35">
        <v>3153.5</v>
      </c>
      <c r="X120" s="35">
        <v>5107.67</v>
      </c>
      <c r="Y120" s="35">
        <v>3150.98</v>
      </c>
      <c r="Z120" s="35">
        <v>4236.3500000000004</v>
      </c>
      <c r="AA120" s="34">
        <f t="shared" si="20"/>
        <v>4205.4918367285718</v>
      </c>
      <c r="AB120" s="32">
        <v>0.92233009700000002</v>
      </c>
      <c r="AC120" s="30">
        <v>0.92941176470588005</v>
      </c>
      <c r="AD120" s="30">
        <v>0.84090909089999999</v>
      </c>
      <c r="AE120" s="30">
        <v>0.63461538461538458</v>
      </c>
      <c r="AF120" s="30">
        <v>0.6216216216216216</v>
      </c>
      <c r="AG120" s="30">
        <v>0.58299999999999996</v>
      </c>
      <c r="AH120" s="30">
        <v>0.85714285714285998</v>
      </c>
      <c r="AI120" s="33">
        <f t="shared" si="21"/>
        <v>0.76986154514082095</v>
      </c>
      <c r="AJ120" s="32">
        <v>0.85089974300000004</v>
      </c>
      <c r="AK120" s="30">
        <v>0.79942693409742005</v>
      </c>
      <c r="AL120" s="30">
        <v>0.59344262299999995</v>
      </c>
      <c r="AM120" s="30">
        <v>0.27083333333333331</v>
      </c>
      <c r="AN120" s="30">
        <v>0.88</v>
      </c>
      <c r="AO120" s="30">
        <v>0.58599999999999997</v>
      </c>
      <c r="AP120" s="30">
        <v>0.57485029940120003</v>
      </c>
      <c r="AQ120" s="29">
        <f t="shared" si="22"/>
        <v>0.65077899040456477</v>
      </c>
      <c r="AR120" s="31">
        <v>0.67241379300000004</v>
      </c>
      <c r="AS120" s="30">
        <v>0.62903225809999996</v>
      </c>
      <c r="AT120" s="30">
        <v>0.67857142859999997</v>
      </c>
      <c r="AU120" s="30">
        <v>0.2890625</v>
      </c>
      <c r="AV120" s="30">
        <v>0.32894736842105265</v>
      </c>
      <c r="AW120" s="30">
        <v>0.56499999999999995</v>
      </c>
      <c r="AX120" s="39" t="s">
        <v>411</v>
      </c>
      <c r="AY120" s="29">
        <f t="shared" si="23"/>
        <v>0.52717122468684208</v>
      </c>
    </row>
    <row r="121" spans="1:51" ht="15.5">
      <c r="A121" s="38">
        <v>31200</v>
      </c>
      <c r="B121" s="37" t="s">
        <v>138</v>
      </c>
      <c r="C121" s="67" t="s">
        <v>138</v>
      </c>
      <c r="D121" s="32">
        <v>0.64210526300000004</v>
      </c>
      <c r="E121" s="30">
        <v>0.75</v>
      </c>
      <c r="F121" s="30">
        <v>0.69791666669999997</v>
      </c>
      <c r="G121" s="30">
        <v>0.44221105527638194</v>
      </c>
      <c r="H121" s="30">
        <v>0.8571428571428571</v>
      </c>
      <c r="I121" s="30">
        <v>0.73699999999999999</v>
      </c>
      <c r="J121" s="30">
        <v>0.71523178807946997</v>
      </c>
      <c r="K121" s="33">
        <f t="shared" si="18"/>
        <v>0.69165823288552986</v>
      </c>
      <c r="L121" s="32">
        <v>0.62626262600000004</v>
      </c>
      <c r="M121" s="30">
        <v>0.67123287669999998</v>
      </c>
      <c r="N121" s="30">
        <v>0.64285714289999996</v>
      </c>
      <c r="O121" s="30">
        <v>0.50174216027874563</v>
      </c>
      <c r="P121" s="30">
        <v>0.62365591397849462</v>
      </c>
      <c r="Q121" s="30">
        <v>0.72899999999999998</v>
      </c>
      <c r="R121" s="30">
        <v>0.61904761904761996</v>
      </c>
      <c r="S121" s="29">
        <f t="shared" si="19"/>
        <v>0.63054261984355142</v>
      </c>
      <c r="T121" s="36">
        <v>3112.2857140000001</v>
      </c>
      <c r="U121" s="35">
        <v>4337.1428570999997</v>
      </c>
      <c r="V121" s="35">
        <v>4290</v>
      </c>
      <c r="W121" s="35">
        <v>3178.23</v>
      </c>
      <c r="X121" s="35">
        <v>4260.68</v>
      </c>
      <c r="Y121" s="35">
        <v>3721.47</v>
      </c>
      <c r="Z121" s="35">
        <v>3060</v>
      </c>
      <c r="AA121" s="34">
        <f t="shared" si="20"/>
        <v>3708.5440815857146</v>
      </c>
      <c r="AB121" s="32">
        <v>0.77894736799999997</v>
      </c>
      <c r="AC121" s="30">
        <v>0.73770491803279004</v>
      </c>
      <c r="AD121" s="30">
        <v>0.82758620689999995</v>
      </c>
      <c r="AE121" s="30">
        <v>0.44609665427509293</v>
      </c>
      <c r="AF121" s="30">
        <v>0.66666666666666663</v>
      </c>
      <c r="AG121" s="30">
        <v>0.45</v>
      </c>
      <c r="AH121" s="30">
        <v>0.64705882352941002</v>
      </c>
      <c r="AI121" s="33">
        <f t="shared" si="21"/>
        <v>0.65058009105770853</v>
      </c>
      <c r="AJ121" s="32">
        <v>0.876957494</v>
      </c>
      <c r="AK121" s="30">
        <v>0.80456852791877997</v>
      </c>
      <c r="AL121" s="30">
        <v>0.5359116022</v>
      </c>
      <c r="AM121" s="30">
        <v>0.43410852713178294</v>
      </c>
      <c r="AN121" s="30">
        <v>0.74242424242424243</v>
      </c>
      <c r="AO121" s="30">
        <v>0.621</v>
      </c>
      <c r="AP121" s="30">
        <v>0.47016706443914003</v>
      </c>
      <c r="AQ121" s="29">
        <f t="shared" si="22"/>
        <v>0.64073392258770645</v>
      </c>
      <c r="AR121" s="31">
        <v>0.592592593</v>
      </c>
      <c r="AS121" s="30">
        <v>0.52631578950000002</v>
      </c>
      <c r="AT121" s="30">
        <v>0.51515151520000002</v>
      </c>
      <c r="AU121" s="30">
        <v>0.33774834437086093</v>
      </c>
      <c r="AV121" s="30">
        <v>0.40677966101694918</v>
      </c>
      <c r="AW121" s="30">
        <v>0.39800000000000002</v>
      </c>
      <c r="AX121" s="30">
        <v>0.375</v>
      </c>
      <c r="AY121" s="29">
        <f t="shared" si="23"/>
        <v>0.45022684329825857</v>
      </c>
    </row>
    <row r="122" spans="1:51" ht="16" thickBot="1">
      <c r="A122" s="28">
        <v>31300</v>
      </c>
      <c r="B122" s="27" t="s">
        <v>171</v>
      </c>
      <c r="C122" s="67" t="s">
        <v>171</v>
      </c>
      <c r="D122" s="22">
        <v>0.78658536599999995</v>
      </c>
      <c r="E122" s="20">
        <v>0.78378378380000002</v>
      </c>
      <c r="F122" s="20">
        <v>0.75757575759999995</v>
      </c>
      <c r="G122" s="20">
        <v>0.46468401486988847</v>
      </c>
      <c r="H122" s="20">
        <v>0.734375</v>
      </c>
      <c r="I122" s="20">
        <v>0.84399999999999997</v>
      </c>
      <c r="J122" s="20">
        <v>0.75129533678756</v>
      </c>
      <c r="K122" s="23">
        <f t="shared" si="18"/>
        <v>0.73175703700820705</v>
      </c>
      <c r="L122" s="22">
        <v>0.69767441900000005</v>
      </c>
      <c r="M122" s="20">
        <v>0.68840579710000005</v>
      </c>
      <c r="N122" s="20">
        <v>0.80165289260000006</v>
      </c>
      <c r="O122" s="20">
        <v>0.5085158150851582</v>
      </c>
      <c r="P122" s="20">
        <v>0.72222222222222221</v>
      </c>
      <c r="Q122" s="20">
        <v>0.754</v>
      </c>
      <c r="R122" s="20">
        <v>0.79279279279279002</v>
      </c>
      <c r="S122" s="19">
        <f t="shared" si="19"/>
        <v>0.7093234198285957</v>
      </c>
      <c r="T122" s="26">
        <v>4166.5714289999996</v>
      </c>
      <c r="U122" s="25">
        <v>4284.6428570999997</v>
      </c>
      <c r="V122" s="25">
        <v>4692</v>
      </c>
      <c r="W122" s="25">
        <v>3090.41</v>
      </c>
      <c r="X122" s="25">
        <v>3747.73</v>
      </c>
      <c r="Y122" s="25">
        <v>3692.42</v>
      </c>
      <c r="Z122" s="25">
        <v>3515.12</v>
      </c>
      <c r="AA122" s="24">
        <f t="shared" si="20"/>
        <v>3884.1277551571429</v>
      </c>
      <c r="AB122" s="22">
        <v>0.89430894299999997</v>
      </c>
      <c r="AC122" s="20">
        <v>0.82539682539683001</v>
      </c>
      <c r="AD122" s="20">
        <v>0.94339622639999998</v>
      </c>
      <c r="AE122" s="20">
        <v>0.44598337950138506</v>
      </c>
      <c r="AF122" s="20">
        <v>0.55208333333333337</v>
      </c>
      <c r="AG122" s="20">
        <v>0.5</v>
      </c>
      <c r="AH122" s="20">
        <v>0.62121212121211999</v>
      </c>
      <c r="AI122" s="23">
        <f t="shared" si="21"/>
        <v>0.68319726126338121</v>
      </c>
      <c r="AJ122" s="22">
        <v>0.84789156600000004</v>
      </c>
      <c r="AK122" s="20">
        <v>0.76515151515152002</v>
      </c>
      <c r="AL122" s="20">
        <v>0.31181102360000001</v>
      </c>
      <c r="AM122" s="20">
        <v>0.26126126126126126</v>
      </c>
      <c r="AN122" s="20">
        <v>0.60606060606060608</v>
      </c>
      <c r="AO122" s="20">
        <v>0.61099999999999999</v>
      </c>
      <c r="AP122" s="20">
        <v>0.64254385964911997</v>
      </c>
      <c r="AQ122" s="19">
        <f t="shared" si="22"/>
        <v>0.57795997596035809</v>
      </c>
      <c r="AR122" s="21">
        <v>0.67605633799999998</v>
      </c>
      <c r="AS122" s="20">
        <v>0.65060240960000004</v>
      </c>
      <c r="AT122" s="20">
        <v>0.64516129030000002</v>
      </c>
      <c r="AU122" s="20">
        <v>0.30396475770925108</v>
      </c>
      <c r="AV122" s="20">
        <v>0.46551724137931033</v>
      </c>
      <c r="AW122" s="20">
        <v>0.46</v>
      </c>
      <c r="AX122" s="20">
        <v>0.43678160919539999</v>
      </c>
      <c r="AY122" s="19">
        <f t="shared" si="23"/>
        <v>0.5197262351691373</v>
      </c>
    </row>
    <row r="124" spans="1:51">
      <c r="A124" s="14"/>
    </row>
    <row r="125" spans="1:51">
      <c r="A125" s="18" t="s">
        <v>410</v>
      </c>
    </row>
    <row r="126" spans="1:51">
      <c r="A126" s="17" t="s">
        <v>409</v>
      </c>
      <c r="AX126"/>
    </row>
    <row r="127" spans="1:51">
      <c r="A127" s="16" t="s">
        <v>408</v>
      </c>
      <c r="AX127"/>
    </row>
    <row r="128" spans="1:51" ht="57.65" customHeight="1">
      <c r="A128" s="167" t="s">
        <v>407</v>
      </c>
      <c r="B128" s="168"/>
      <c r="C128" s="168"/>
      <c r="D128" s="168"/>
      <c r="E128" s="168"/>
      <c r="F128" s="168"/>
      <c r="G128" s="168"/>
      <c r="H128" s="168"/>
      <c r="I128" s="168"/>
      <c r="J128" s="168"/>
      <c r="K128" s="168"/>
      <c r="L128" s="168"/>
      <c r="M128" s="168"/>
      <c r="N128" s="168"/>
      <c r="O128" s="168"/>
      <c r="P128" s="168"/>
      <c r="Q128" s="168"/>
      <c r="R128" s="168"/>
      <c r="S128" s="168"/>
      <c r="T128" s="168"/>
      <c r="U128" s="168"/>
      <c r="V128" s="168"/>
      <c r="W128" s="168"/>
    </row>
    <row r="129" spans="1:23" ht="42" customHeight="1">
      <c r="A129" s="169" t="s">
        <v>406</v>
      </c>
      <c r="B129" s="170"/>
      <c r="C129" s="170"/>
      <c r="D129" s="170"/>
      <c r="E129" s="170"/>
      <c r="F129" s="170"/>
      <c r="G129" s="170"/>
      <c r="H129" s="170"/>
      <c r="I129" s="170"/>
      <c r="J129" s="170"/>
      <c r="K129" s="170"/>
      <c r="L129" s="170"/>
      <c r="M129" s="170"/>
      <c r="N129" s="170"/>
      <c r="O129" s="170"/>
      <c r="P129" s="170"/>
      <c r="Q129" s="170"/>
      <c r="R129" s="170"/>
      <c r="S129" s="170"/>
      <c r="T129" s="170"/>
      <c r="U129" s="170"/>
      <c r="V129" s="170"/>
      <c r="W129" s="170"/>
    </row>
    <row r="130" spans="1:23" ht="28.25" customHeight="1">
      <c r="A130" s="155" t="s">
        <v>405</v>
      </c>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row>
    <row r="131" spans="1:23" ht="26" customHeight="1">
      <c r="A131" s="160" t="s">
        <v>404</v>
      </c>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row>
    <row r="132" spans="1:23" ht="29.75" customHeight="1">
      <c r="A132" s="155" t="s">
        <v>403</v>
      </c>
      <c r="B132" s="156"/>
      <c r="C132" s="156"/>
      <c r="D132" s="156"/>
      <c r="E132" s="156"/>
      <c r="F132" s="156"/>
      <c r="G132" s="156"/>
      <c r="H132" s="156"/>
      <c r="I132" s="156"/>
      <c r="J132" s="156"/>
      <c r="K132" s="156"/>
      <c r="L132" s="156"/>
      <c r="M132" s="156"/>
      <c r="N132" s="156"/>
      <c r="O132" s="156"/>
      <c r="P132" s="156"/>
      <c r="Q132" s="156"/>
      <c r="R132" s="156"/>
      <c r="S132" s="156"/>
      <c r="T132" s="156"/>
      <c r="U132" s="156"/>
      <c r="V132" s="156"/>
      <c r="W132" s="156"/>
    </row>
    <row r="133" spans="1:23" ht="31.25" customHeight="1">
      <c r="A133" s="162" t="s">
        <v>402</v>
      </c>
      <c r="B133" s="163"/>
      <c r="C133" s="163"/>
      <c r="D133" s="163"/>
      <c r="E133" s="163"/>
      <c r="F133" s="163"/>
      <c r="G133" s="163"/>
      <c r="H133" s="163"/>
      <c r="I133" s="163"/>
      <c r="J133" s="163"/>
      <c r="K133" s="163"/>
      <c r="L133" s="163"/>
      <c r="M133" s="163"/>
      <c r="N133" s="163"/>
      <c r="O133" s="163"/>
      <c r="P133" s="163"/>
      <c r="Q133" s="163"/>
      <c r="R133" s="163"/>
      <c r="S133" s="163"/>
      <c r="T133" s="163"/>
      <c r="U133" s="163"/>
      <c r="V133" s="163"/>
      <c r="W133" s="163"/>
    </row>
    <row r="134" spans="1:23" ht="29.75" customHeight="1">
      <c r="A134" s="164" t="s">
        <v>401</v>
      </c>
      <c r="B134" s="163"/>
      <c r="C134" s="163"/>
      <c r="D134" s="163"/>
      <c r="E134" s="163"/>
      <c r="F134" s="163"/>
      <c r="G134" s="163"/>
      <c r="H134" s="163"/>
      <c r="I134" s="163"/>
      <c r="J134" s="163"/>
      <c r="K134" s="163"/>
      <c r="L134" s="163"/>
      <c r="M134" s="163"/>
      <c r="N134" s="163"/>
      <c r="O134" s="163"/>
      <c r="P134" s="163"/>
      <c r="Q134" s="163"/>
      <c r="R134" s="163"/>
      <c r="S134" s="163"/>
      <c r="T134" s="163"/>
      <c r="U134" s="163"/>
      <c r="V134" s="163"/>
      <c r="W134" s="163"/>
    </row>
  </sheetData>
  <mergeCells count="15">
    <mergeCell ref="A131:W131"/>
    <mergeCell ref="A132:W132"/>
    <mergeCell ref="A133:W133"/>
    <mergeCell ref="A134:W134"/>
    <mergeCell ref="A3:B3"/>
    <mergeCell ref="A128:W128"/>
    <mergeCell ref="A129:W129"/>
    <mergeCell ref="AB1:AI1"/>
    <mergeCell ref="AJ1:AQ1"/>
    <mergeCell ref="AR1:AY1"/>
    <mergeCell ref="A1:B1"/>
    <mergeCell ref="A130:W130"/>
    <mergeCell ref="D1:K1"/>
    <mergeCell ref="L1:S1"/>
    <mergeCell ref="T1:AA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80465-EE83-45FD-866D-6FA4BDA34B10}">
  <sheetPr codeName="Sheet3"/>
  <dimension ref="A1:C121"/>
  <sheetViews>
    <sheetView workbookViewId="0">
      <selection activeCell="D1" sqref="D1:D1048576"/>
    </sheetView>
  </sheetViews>
  <sheetFormatPr defaultRowHeight="14.5"/>
  <cols>
    <col min="1" max="1" width="23.1796875" customWidth="1"/>
    <col min="2" max="2" width="22.1796875" customWidth="1"/>
    <col min="3" max="3" width="21.81640625" bestFit="1" customWidth="1"/>
  </cols>
  <sheetData>
    <row r="1" spans="1:3">
      <c r="A1" s="69" t="s">
        <v>2</v>
      </c>
      <c r="B1" s="69" t="s">
        <v>295</v>
      </c>
      <c r="C1" s="69" t="s">
        <v>296</v>
      </c>
    </row>
    <row r="2" spans="1:3">
      <c r="A2" s="6" t="s">
        <v>9</v>
      </c>
      <c r="B2" s="6">
        <v>0</v>
      </c>
      <c r="C2" s="6">
        <v>0</v>
      </c>
    </row>
    <row r="3" spans="1:3">
      <c r="A3" s="6" t="s">
        <v>186</v>
      </c>
      <c r="B3" s="6">
        <v>116</v>
      </c>
      <c r="C3" s="6">
        <v>284</v>
      </c>
    </row>
    <row r="4" spans="1:3">
      <c r="A4" s="6" t="s">
        <v>78</v>
      </c>
      <c r="B4" s="6">
        <v>120</v>
      </c>
      <c r="C4" s="6">
        <v>280</v>
      </c>
    </row>
    <row r="5" spans="1:3">
      <c r="A5" s="6" t="s">
        <v>191</v>
      </c>
      <c r="B5" s="6">
        <v>157</v>
      </c>
      <c r="C5" s="6">
        <v>338</v>
      </c>
    </row>
    <row r="6" spans="1:3">
      <c r="A6" s="6" t="s">
        <v>299</v>
      </c>
      <c r="B6" s="6">
        <v>103</v>
      </c>
      <c r="C6" s="6">
        <v>207</v>
      </c>
    </row>
    <row r="7" spans="1:3">
      <c r="A7" s="6" t="s">
        <v>221</v>
      </c>
      <c r="B7" s="6">
        <v>100</v>
      </c>
      <c r="C7" s="6">
        <v>219</v>
      </c>
    </row>
    <row r="8" spans="1:3">
      <c r="A8" s="6" t="s">
        <v>227</v>
      </c>
      <c r="B8" s="6">
        <v>63</v>
      </c>
      <c r="C8" s="6">
        <v>153</v>
      </c>
    </row>
    <row r="9" spans="1:3">
      <c r="A9" s="6" t="s">
        <v>235</v>
      </c>
      <c r="B9" s="6">
        <v>175</v>
      </c>
      <c r="C9" s="6">
        <v>365</v>
      </c>
    </row>
    <row r="10" spans="1:3">
      <c r="A10" s="6" t="s">
        <v>300</v>
      </c>
      <c r="B10" s="6">
        <v>52</v>
      </c>
      <c r="C10" s="6">
        <v>163</v>
      </c>
    </row>
    <row r="11" spans="1:3">
      <c r="A11" s="6" t="s">
        <v>239</v>
      </c>
      <c r="B11" s="6">
        <v>212</v>
      </c>
      <c r="C11" s="6">
        <v>459</v>
      </c>
    </row>
    <row r="12" spans="1:3">
      <c r="A12" s="6" t="s">
        <v>102</v>
      </c>
      <c r="B12" s="6">
        <v>53</v>
      </c>
      <c r="C12" s="6">
        <v>173</v>
      </c>
    </row>
    <row r="13" spans="1:3">
      <c r="A13" s="6" t="s">
        <v>302</v>
      </c>
      <c r="B13" s="6">
        <v>207</v>
      </c>
      <c r="C13" s="6">
        <v>328</v>
      </c>
    </row>
    <row r="14" spans="1:3">
      <c r="A14" s="6" t="s">
        <v>38</v>
      </c>
      <c r="B14" s="6">
        <v>140</v>
      </c>
      <c r="C14" s="6">
        <v>360</v>
      </c>
    </row>
    <row r="15" spans="1:3">
      <c r="A15" s="6" t="s">
        <v>250</v>
      </c>
      <c r="B15" s="6">
        <v>110</v>
      </c>
      <c r="C15" s="6">
        <v>244</v>
      </c>
    </row>
    <row r="16" spans="1:3">
      <c r="A16" s="6" t="s">
        <v>303</v>
      </c>
      <c r="B16" s="6">
        <v>67</v>
      </c>
      <c r="C16" s="6">
        <v>162</v>
      </c>
    </row>
    <row r="17" spans="1:3">
      <c r="A17" s="6" t="s">
        <v>159</v>
      </c>
      <c r="B17" s="6">
        <v>224</v>
      </c>
      <c r="C17" s="6">
        <v>320</v>
      </c>
    </row>
    <row r="18" spans="1:3">
      <c r="A18" s="6" t="s">
        <v>305</v>
      </c>
      <c r="B18" s="6">
        <v>67</v>
      </c>
      <c r="C18" s="6">
        <v>148</v>
      </c>
    </row>
    <row r="19" spans="1:3">
      <c r="A19" s="6" t="s">
        <v>306</v>
      </c>
      <c r="B19" s="6">
        <v>411</v>
      </c>
      <c r="C19" s="6">
        <v>861</v>
      </c>
    </row>
    <row r="20" spans="1:3">
      <c r="A20" s="6" t="s">
        <v>307</v>
      </c>
      <c r="B20" s="6">
        <v>159</v>
      </c>
      <c r="C20" s="6">
        <v>198</v>
      </c>
    </row>
    <row r="21" spans="1:3">
      <c r="A21" s="6" t="s">
        <v>196</v>
      </c>
      <c r="B21" s="6">
        <v>119</v>
      </c>
      <c r="C21" s="6">
        <v>255</v>
      </c>
    </row>
    <row r="22" spans="1:3">
      <c r="A22" s="6" t="s">
        <v>308</v>
      </c>
      <c r="B22" s="6">
        <v>123</v>
      </c>
      <c r="C22" s="6">
        <v>253</v>
      </c>
    </row>
    <row r="23" spans="1:3">
      <c r="A23" s="6" t="s">
        <v>211</v>
      </c>
      <c r="B23" s="6">
        <v>236</v>
      </c>
      <c r="C23" s="6">
        <v>373</v>
      </c>
    </row>
    <row r="24" spans="1:3">
      <c r="A24" s="6" t="s">
        <v>213</v>
      </c>
      <c r="B24" s="6">
        <v>153</v>
      </c>
      <c r="C24" s="6">
        <v>172</v>
      </c>
    </row>
    <row r="25" spans="1:3">
      <c r="A25" s="6" t="s">
        <v>224</v>
      </c>
      <c r="B25" s="6">
        <v>202</v>
      </c>
      <c r="C25" s="6">
        <v>323</v>
      </c>
    </row>
    <row r="26" spans="1:3">
      <c r="A26" s="6" t="s">
        <v>309</v>
      </c>
      <c r="B26" s="6">
        <v>180</v>
      </c>
      <c r="C26" s="6">
        <v>337</v>
      </c>
    </row>
    <row r="27" spans="1:3">
      <c r="A27" s="6" t="s">
        <v>230</v>
      </c>
      <c r="B27" s="6">
        <v>98</v>
      </c>
      <c r="C27" s="6">
        <v>247</v>
      </c>
    </row>
    <row r="28" spans="1:3">
      <c r="A28" s="6" t="s">
        <v>310</v>
      </c>
      <c r="B28" s="6">
        <v>90</v>
      </c>
      <c r="C28" s="6">
        <v>247</v>
      </c>
    </row>
    <row r="29" spans="1:3">
      <c r="A29" s="6" t="s">
        <v>311</v>
      </c>
      <c r="B29" s="6">
        <v>133</v>
      </c>
      <c r="C29" s="6">
        <v>242</v>
      </c>
    </row>
    <row r="30" spans="1:3">
      <c r="A30" s="6" t="s">
        <v>86</v>
      </c>
      <c r="B30" s="6">
        <v>137</v>
      </c>
      <c r="C30" s="6">
        <v>282</v>
      </c>
    </row>
    <row r="31" spans="1:3">
      <c r="A31" s="6" t="s">
        <v>253</v>
      </c>
      <c r="B31" s="6">
        <v>112</v>
      </c>
      <c r="C31" s="6">
        <v>202</v>
      </c>
    </row>
    <row r="32" spans="1:3">
      <c r="A32" s="6" t="s">
        <v>312</v>
      </c>
      <c r="B32" s="6">
        <v>101</v>
      </c>
      <c r="C32" s="6">
        <v>161</v>
      </c>
    </row>
    <row r="33" spans="1:3">
      <c r="A33" s="6" t="s">
        <v>259</v>
      </c>
      <c r="B33" s="6">
        <v>130</v>
      </c>
      <c r="C33" s="6">
        <v>246</v>
      </c>
    </row>
    <row r="34" spans="1:3">
      <c r="A34" s="6" t="s">
        <v>313</v>
      </c>
      <c r="B34" s="6">
        <v>120</v>
      </c>
      <c r="C34" s="6">
        <v>192</v>
      </c>
    </row>
    <row r="35" spans="1:3">
      <c r="A35" s="6" t="s">
        <v>314</v>
      </c>
      <c r="B35" s="6">
        <v>291</v>
      </c>
      <c r="C35" s="6">
        <v>424</v>
      </c>
    </row>
    <row r="36" spans="1:3">
      <c r="A36" s="6" t="s">
        <v>363</v>
      </c>
      <c r="B36" s="6">
        <v>159</v>
      </c>
      <c r="C36" s="6">
        <v>317</v>
      </c>
    </row>
    <row r="37" spans="1:3">
      <c r="A37" s="6" t="s">
        <v>558</v>
      </c>
      <c r="B37" s="6">
        <v>295</v>
      </c>
      <c r="C37" s="6">
        <v>488</v>
      </c>
    </row>
    <row r="38" spans="1:3">
      <c r="A38" s="6" t="s">
        <v>317</v>
      </c>
      <c r="B38" s="6">
        <v>287</v>
      </c>
      <c r="C38" s="6">
        <v>471</v>
      </c>
    </row>
    <row r="39" spans="1:3">
      <c r="A39" s="6" t="s">
        <v>553</v>
      </c>
      <c r="B39" s="6">
        <v>266</v>
      </c>
      <c r="C39" s="6">
        <v>491</v>
      </c>
    </row>
    <row r="40" spans="1:3">
      <c r="A40" s="6" t="s">
        <v>319</v>
      </c>
      <c r="B40" s="6">
        <v>58</v>
      </c>
      <c r="C40" s="6">
        <v>133</v>
      </c>
    </row>
    <row r="41" spans="1:3">
      <c r="A41" s="6" t="s">
        <v>199</v>
      </c>
      <c r="B41" s="6">
        <v>113</v>
      </c>
      <c r="C41" s="6">
        <v>289</v>
      </c>
    </row>
    <row r="42" spans="1:3">
      <c r="A42" s="6" t="s">
        <v>201</v>
      </c>
      <c r="B42" s="6">
        <v>127</v>
      </c>
      <c r="C42" s="6">
        <v>236</v>
      </c>
    </row>
    <row r="43" spans="1:3">
      <c r="A43" s="6" t="s">
        <v>206</v>
      </c>
      <c r="B43" s="6">
        <v>110</v>
      </c>
      <c r="C43" s="6">
        <v>211</v>
      </c>
    </row>
    <row r="44" spans="1:3">
      <c r="A44" s="6" t="s">
        <v>208</v>
      </c>
      <c r="B44" s="6">
        <v>122</v>
      </c>
      <c r="C44" s="6">
        <v>231</v>
      </c>
    </row>
    <row r="45" spans="1:3">
      <c r="A45" s="6" t="s">
        <v>209</v>
      </c>
      <c r="B45" s="6">
        <v>165</v>
      </c>
      <c r="C45" s="6">
        <v>321</v>
      </c>
    </row>
    <row r="46" spans="1:3">
      <c r="A46" s="6" t="s">
        <v>96</v>
      </c>
      <c r="B46" s="6">
        <v>207</v>
      </c>
      <c r="C46" s="6">
        <v>415</v>
      </c>
    </row>
    <row r="47" spans="1:3">
      <c r="A47" s="6" t="s">
        <v>321</v>
      </c>
      <c r="B47" s="6">
        <v>89</v>
      </c>
      <c r="C47" s="6">
        <v>269</v>
      </c>
    </row>
    <row r="48" spans="1:3">
      <c r="A48" s="6" t="s">
        <v>322</v>
      </c>
      <c r="B48" s="6">
        <v>166</v>
      </c>
      <c r="C48" s="6">
        <v>231</v>
      </c>
    </row>
    <row r="49" spans="1:3">
      <c r="A49" s="6" t="s">
        <v>53</v>
      </c>
      <c r="B49" s="6">
        <v>132</v>
      </c>
      <c r="C49" s="6">
        <v>208</v>
      </c>
    </row>
    <row r="50" spans="1:3">
      <c r="A50" s="6" t="s">
        <v>129</v>
      </c>
      <c r="B50" s="6">
        <v>134</v>
      </c>
      <c r="C50" s="6">
        <v>216</v>
      </c>
    </row>
    <row r="51" spans="1:3">
      <c r="A51" s="6" t="s">
        <v>237</v>
      </c>
      <c r="B51" s="6">
        <v>119</v>
      </c>
      <c r="C51" s="6">
        <v>251</v>
      </c>
    </row>
    <row r="52" spans="1:3">
      <c r="A52" s="6" t="s">
        <v>247</v>
      </c>
      <c r="B52" s="6">
        <v>111</v>
      </c>
      <c r="C52" s="6">
        <v>245</v>
      </c>
    </row>
    <row r="53" spans="1:3">
      <c r="A53" s="6" t="s">
        <v>325</v>
      </c>
      <c r="B53" s="6">
        <v>48</v>
      </c>
      <c r="C53" s="6">
        <v>194</v>
      </c>
    </row>
    <row r="54" spans="1:3">
      <c r="A54" s="6" t="s">
        <v>260</v>
      </c>
      <c r="B54" s="6">
        <v>181</v>
      </c>
      <c r="C54" s="6">
        <v>220</v>
      </c>
    </row>
    <row r="55" spans="1:3">
      <c r="A55" s="6" t="s">
        <v>326</v>
      </c>
      <c r="B55" s="6">
        <v>103</v>
      </c>
      <c r="C55" s="6">
        <v>357</v>
      </c>
    </row>
    <row r="56" spans="1:3">
      <c r="A56" s="6" t="s">
        <v>327</v>
      </c>
      <c r="B56" s="6">
        <v>58</v>
      </c>
      <c r="C56" s="6">
        <v>142</v>
      </c>
    </row>
    <row r="57" spans="1:3">
      <c r="A57" s="6" t="s">
        <v>362</v>
      </c>
      <c r="B57" s="6">
        <v>197</v>
      </c>
      <c r="C57" s="6">
        <v>354</v>
      </c>
    </row>
    <row r="58" spans="1:3">
      <c r="A58" s="6" t="s">
        <v>181</v>
      </c>
      <c r="B58" s="6">
        <v>139</v>
      </c>
      <c r="C58" s="6">
        <v>272</v>
      </c>
    </row>
    <row r="59" spans="1:3">
      <c r="A59" s="6" t="s">
        <v>182</v>
      </c>
      <c r="B59" s="6">
        <v>104</v>
      </c>
      <c r="C59" s="6">
        <v>179</v>
      </c>
    </row>
    <row r="60" spans="1:3">
      <c r="A60" s="6" t="s">
        <v>328</v>
      </c>
      <c r="B60" s="6">
        <v>79</v>
      </c>
      <c r="C60" s="6">
        <v>107</v>
      </c>
    </row>
    <row r="61" spans="1:3">
      <c r="A61" s="6" t="s">
        <v>193</v>
      </c>
      <c r="B61" s="6">
        <v>0</v>
      </c>
      <c r="C61" s="6">
        <v>0</v>
      </c>
    </row>
    <row r="62" spans="1:3">
      <c r="A62" s="6" t="s">
        <v>329</v>
      </c>
      <c r="B62" s="6">
        <v>78</v>
      </c>
      <c r="C62" s="6">
        <v>201</v>
      </c>
    </row>
    <row r="63" spans="1:3">
      <c r="A63" s="6" t="s">
        <v>200</v>
      </c>
      <c r="B63" s="6">
        <v>597</v>
      </c>
      <c r="C63" s="6">
        <v>952</v>
      </c>
    </row>
    <row r="64" spans="1:3">
      <c r="A64" s="6" t="s">
        <v>202</v>
      </c>
      <c r="B64" s="6">
        <v>80</v>
      </c>
      <c r="C64" s="6">
        <v>131</v>
      </c>
    </row>
    <row r="65" spans="1:3">
      <c r="A65" s="6" t="s">
        <v>84</v>
      </c>
      <c r="B65" s="6">
        <v>222</v>
      </c>
      <c r="C65" s="6">
        <v>514</v>
      </c>
    </row>
    <row r="66" spans="1:3">
      <c r="A66" s="6" t="s">
        <v>331</v>
      </c>
      <c r="B66" s="6">
        <v>606</v>
      </c>
      <c r="C66" s="70">
        <v>1191</v>
      </c>
    </row>
    <row r="67" spans="1:3">
      <c r="A67" s="6" t="s">
        <v>228</v>
      </c>
      <c r="B67" s="6">
        <v>200</v>
      </c>
      <c r="C67" s="6">
        <v>635</v>
      </c>
    </row>
    <row r="68" spans="1:3">
      <c r="A68" s="6" t="s">
        <v>240</v>
      </c>
      <c r="B68" s="6">
        <v>184</v>
      </c>
      <c r="C68" s="6">
        <v>201</v>
      </c>
    </row>
    <row r="69" spans="1:3">
      <c r="A69" s="6" t="s">
        <v>241</v>
      </c>
      <c r="B69" s="6">
        <v>139</v>
      </c>
      <c r="C69" s="6">
        <v>314</v>
      </c>
    </row>
    <row r="70" spans="1:3">
      <c r="A70" s="6" t="s">
        <v>254</v>
      </c>
      <c r="B70" s="6">
        <v>92</v>
      </c>
      <c r="C70" s="6">
        <v>266</v>
      </c>
    </row>
    <row r="71" spans="1:3">
      <c r="A71" s="6" t="s">
        <v>332</v>
      </c>
      <c r="B71" s="6">
        <v>272</v>
      </c>
      <c r="C71" s="6">
        <v>691</v>
      </c>
    </row>
    <row r="72" spans="1:3">
      <c r="A72" s="6" t="s">
        <v>333</v>
      </c>
      <c r="B72" s="6">
        <v>102</v>
      </c>
      <c r="C72" s="6">
        <v>208</v>
      </c>
    </row>
    <row r="73" spans="1:3">
      <c r="A73" s="6" t="s">
        <v>270</v>
      </c>
      <c r="B73" s="6">
        <v>100</v>
      </c>
      <c r="C73" s="6">
        <v>189</v>
      </c>
    </row>
    <row r="74" spans="1:3">
      <c r="A74" s="6" t="s">
        <v>277</v>
      </c>
      <c r="B74" s="6">
        <v>181</v>
      </c>
      <c r="C74" s="6">
        <v>432</v>
      </c>
    </row>
    <row r="75" spans="1:3">
      <c r="A75" s="6" t="s">
        <v>334</v>
      </c>
      <c r="B75" s="6">
        <v>129</v>
      </c>
      <c r="C75" s="6">
        <v>238</v>
      </c>
    </row>
    <row r="76" spans="1:3">
      <c r="A76" s="6" t="s">
        <v>335</v>
      </c>
      <c r="B76" s="6">
        <v>129</v>
      </c>
      <c r="C76" s="6">
        <v>155</v>
      </c>
    </row>
    <row r="77" spans="1:3">
      <c r="A77" s="6" t="s">
        <v>285</v>
      </c>
      <c r="B77" s="6">
        <v>148</v>
      </c>
      <c r="C77" s="6">
        <v>275</v>
      </c>
    </row>
    <row r="78" spans="1:3">
      <c r="A78" s="6" t="s">
        <v>336</v>
      </c>
      <c r="B78" s="6">
        <v>99</v>
      </c>
      <c r="C78" s="6">
        <v>155</v>
      </c>
    </row>
    <row r="79" spans="1:3">
      <c r="A79" s="6" t="s">
        <v>337</v>
      </c>
      <c r="B79" s="6">
        <v>146</v>
      </c>
      <c r="C79" s="6">
        <v>307</v>
      </c>
    </row>
    <row r="80" spans="1:3">
      <c r="A80" s="6" t="s">
        <v>338</v>
      </c>
      <c r="B80" s="6">
        <v>71</v>
      </c>
      <c r="C80" s="6">
        <v>100</v>
      </c>
    </row>
    <row r="81" spans="1:3">
      <c r="A81" s="6" t="s">
        <v>175</v>
      </c>
      <c r="B81" s="6">
        <v>109</v>
      </c>
      <c r="C81" s="6">
        <v>140</v>
      </c>
    </row>
    <row r="82" spans="1:3">
      <c r="A82" s="6" t="s">
        <v>198</v>
      </c>
      <c r="B82" s="6">
        <v>72</v>
      </c>
      <c r="C82" s="6">
        <v>236</v>
      </c>
    </row>
    <row r="83" spans="1:3">
      <c r="A83" s="6" t="s">
        <v>85</v>
      </c>
      <c r="B83" s="6">
        <v>324</v>
      </c>
      <c r="C83" s="6">
        <v>657</v>
      </c>
    </row>
    <row r="84" spans="1:3">
      <c r="A84" s="6" t="s">
        <v>341</v>
      </c>
      <c r="B84" s="6">
        <v>60</v>
      </c>
      <c r="C84" s="6">
        <v>138</v>
      </c>
    </row>
    <row r="85" spans="1:3">
      <c r="A85" s="6" t="s">
        <v>220</v>
      </c>
      <c r="B85" s="6">
        <v>48</v>
      </c>
      <c r="C85" s="6">
        <v>102</v>
      </c>
    </row>
    <row r="86" spans="1:3">
      <c r="A86" s="6" t="s">
        <v>342</v>
      </c>
      <c r="B86" s="6">
        <v>81</v>
      </c>
      <c r="C86" s="6">
        <v>205</v>
      </c>
    </row>
    <row r="87" spans="1:3">
      <c r="A87" s="6" t="s">
        <v>229</v>
      </c>
      <c r="B87" s="6">
        <v>91</v>
      </c>
      <c r="C87" s="6">
        <v>119</v>
      </c>
    </row>
    <row r="88" spans="1:3">
      <c r="A88" s="6" t="s">
        <v>343</v>
      </c>
      <c r="B88" s="6">
        <v>269</v>
      </c>
      <c r="C88" s="6">
        <v>611</v>
      </c>
    </row>
    <row r="89" spans="1:3">
      <c r="A89" s="6" t="s">
        <v>344</v>
      </c>
      <c r="B89" s="6">
        <v>130</v>
      </c>
      <c r="C89" s="6">
        <v>217</v>
      </c>
    </row>
    <row r="90" spans="1:3">
      <c r="A90" s="6" t="s">
        <v>345</v>
      </c>
      <c r="B90" s="6">
        <v>51</v>
      </c>
      <c r="C90" s="6">
        <v>95</v>
      </c>
    </row>
    <row r="91" spans="1:3">
      <c r="A91" s="6" t="s">
        <v>14</v>
      </c>
      <c r="B91" s="6">
        <v>116</v>
      </c>
      <c r="C91" s="6">
        <v>405</v>
      </c>
    </row>
    <row r="92" spans="1:3">
      <c r="A92" s="6" t="s">
        <v>263</v>
      </c>
      <c r="B92" s="6">
        <v>78</v>
      </c>
      <c r="C92" s="6">
        <v>219</v>
      </c>
    </row>
    <row r="93" spans="1:3">
      <c r="A93" s="6" t="s">
        <v>266</v>
      </c>
      <c r="B93" s="6">
        <v>250</v>
      </c>
      <c r="C93" s="6">
        <v>612</v>
      </c>
    </row>
    <row r="94" spans="1:3">
      <c r="A94" s="6" t="s">
        <v>346</v>
      </c>
      <c r="B94" s="6">
        <v>191</v>
      </c>
      <c r="C94" s="6">
        <v>379</v>
      </c>
    </row>
    <row r="95" spans="1:3">
      <c r="A95" s="6" t="s">
        <v>347</v>
      </c>
      <c r="B95" s="6">
        <v>152</v>
      </c>
      <c r="C95" s="6">
        <v>300</v>
      </c>
    </row>
    <row r="96" spans="1:3">
      <c r="A96" s="6" t="s">
        <v>37</v>
      </c>
      <c r="B96" s="6">
        <v>149</v>
      </c>
      <c r="C96" s="6">
        <v>263</v>
      </c>
    </row>
    <row r="97" spans="1:3">
      <c r="A97" s="6" t="s">
        <v>290</v>
      </c>
      <c r="B97" s="6">
        <v>39</v>
      </c>
      <c r="C97" s="6">
        <v>161</v>
      </c>
    </row>
    <row r="98" spans="1:3">
      <c r="A98" s="6" t="s">
        <v>349</v>
      </c>
      <c r="B98" s="6">
        <v>146</v>
      </c>
      <c r="C98" s="6">
        <v>340</v>
      </c>
    </row>
    <row r="99" spans="1:3">
      <c r="A99" s="6" t="s">
        <v>294</v>
      </c>
      <c r="B99" s="6">
        <v>155</v>
      </c>
      <c r="C99" s="6">
        <v>378</v>
      </c>
    </row>
    <row r="100" spans="1:3">
      <c r="A100" s="6" t="s">
        <v>125</v>
      </c>
      <c r="B100" s="6">
        <v>157</v>
      </c>
      <c r="C100" s="6">
        <v>229</v>
      </c>
    </row>
    <row r="101" spans="1:3">
      <c r="A101" s="6" t="s">
        <v>350</v>
      </c>
      <c r="B101" s="6">
        <v>115</v>
      </c>
      <c r="C101" s="6">
        <v>166</v>
      </c>
    </row>
    <row r="102" spans="1:3">
      <c r="A102" s="6" t="s">
        <v>351</v>
      </c>
      <c r="B102" s="6">
        <v>148</v>
      </c>
      <c r="C102" s="6">
        <v>278</v>
      </c>
    </row>
    <row r="103" spans="1:3">
      <c r="A103" s="6" t="s">
        <v>352</v>
      </c>
      <c r="B103" s="6">
        <v>0</v>
      </c>
      <c r="C103" s="6">
        <v>117</v>
      </c>
    </row>
    <row r="104" spans="1:3">
      <c r="A104" s="6" t="s">
        <v>353</v>
      </c>
      <c r="B104" s="6">
        <v>107</v>
      </c>
      <c r="C104" s="6">
        <v>239</v>
      </c>
    </row>
    <row r="105" spans="1:3">
      <c r="A105" s="6" t="s">
        <v>204</v>
      </c>
      <c r="B105" s="6">
        <v>86</v>
      </c>
      <c r="C105" s="6">
        <v>125</v>
      </c>
    </row>
    <row r="106" spans="1:3">
      <c r="A106" s="6" t="s">
        <v>354</v>
      </c>
      <c r="B106" s="6">
        <v>50</v>
      </c>
      <c r="C106" s="6">
        <v>121</v>
      </c>
    </row>
    <row r="107" spans="1:3">
      <c r="A107" s="6" t="s">
        <v>177</v>
      </c>
      <c r="B107" s="6">
        <v>168</v>
      </c>
      <c r="C107" s="6">
        <v>307</v>
      </c>
    </row>
    <row r="108" spans="1:3">
      <c r="A108" s="6" t="s">
        <v>556</v>
      </c>
      <c r="B108" s="6">
        <v>171</v>
      </c>
      <c r="C108" s="6">
        <v>288</v>
      </c>
    </row>
    <row r="109" spans="1:3">
      <c r="A109" s="6" t="s">
        <v>355</v>
      </c>
      <c r="B109" s="6">
        <v>197</v>
      </c>
      <c r="C109" s="6">
        <v>364</v>
      </c>
    </row>
    <row r="110" spans="1:3">
      <c r="A110" s="6" t="s">
        <v>242</v>
      </c>
      <c r="B110" s="6">
        <v>224</v>
      </c>
      <c r="C110" s="6">
        <v>352</v>
      </c>
    </row>
    <row r="111" spans="1:3">
      <c r="A111" s="6" t="s">
        <v>244</v>
      </c>
      <c r="B111" s="6">
        <v>386</v>
      </c>
      <c r="C111" s="6">
        <v>540</v>
      </c>
    </row>
    <row r="112" spans="1:3">
      <c r="A112" s="6" t="s">
        <v>262</v>
      </c>
      <c r="B112" s="6">
        <v>187</v>
      </c>
      <c r="C112" s="6">
        <v>387</v>
      </c>
    </row>
    <row r="113" spans="1:3">
      <c r="A113" s="6" t="s">
        <v>272</v>
      </c>
      <c r="B113" s="6">
        <v>180</v>
      </c>
      <c r="C113" s="6">
        <v>565</v>
      </c>
    </row>
    <row r="114" spans="1:3">
      <c r="A114" s="6" t="s">
        <v>356</v>
      </c>
      <c r="B114" s="6">
        <v>304</v>
      </c>
      <c r="C114" s="6">
        <v>437</v>
      </c>
    </row>
    <row r="115" spans="1:3">
      <c r="A115" s="6" t="s">
        <v>274</v>
      </c>
      <c r="B115" s="6">
        <v>230</v>
      </c>
      <c r="C115" s="6">
        <v>327</v>
      </c>
    </row>
    <row r="116" spans="1:3">
      <c r="A116" s="6" t="s">
        <v>357</v>
      </c>
      <c r="B116" s="6">
        <v>346</v>
      </c>
      <c r="C116" s="6">
        <v>503</v>
      </c>
    </row>
    <row r="117" spans="1:3">
      <c r="A117" s="6" t="s">
        <v>551</v>
      </c>
      <c r="B117" s="6">
        <v>63</v>
      </c>
      <c r="C117" s="6">
        <v>142</v>
      </c>
    </row>
    <row r="118" spans="1:3">
      <c r="A118" s="6" t="s">
        <v>358</v>
      </c>
      <c r="B118" s="6">
        <v>54</v>
      </c>
      <c r="C118" s="6">
        <v>106</v>
      </c>
    </row>
    <row r="119" spans="1:3">
      <c r="A119" s="6" t="s">
        <v>359</v>
      </c>
      <c r="B119" s="6">
        <v>320</v>
      </c>
      <c r="C119" s="6">
        <v>329</v>
      </c>
    </row>
    <row r="120" spans="1:3">
      <c r="A120" s="6" t="s">
        <v>360</v>
      </c>
      <c r="B120" s="6">
        <v>198</v>
      </c>
      <c r="C120" s="6">
        <v>433</v>
      </c>
    </row>
    <row r="121" spans="1:3">
      <c r="A121" s="6" t="s">
        <v>361</v>
      </c>
      <c r="B121" s="6">
        <v>33</v>
      </c>
      <c r="C121" s="6">
        <v>210</v>
      </c>
    </row>
  </sheetData>
  <autoFilter ref="A1:C121" xr:uid="{F0C80465-EE83-45FD-866D-6FA4BDA34B1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3A73E-23BC-42F7-9A8A-FB7F12B84898}">
  <sheetPr codeName="Sheet4"/>
  <dimension ref="A1:H119"/>
  <sheetViews>
    <sheetView zoomScale="85" zoomScaleNormal="85" workbookViewId="0">
      <pane ySplit="1" topLeftCell="A2" activePane="bottomLeft" state="frozen"/>
      <selection pane="bottomLeft" activeCell="H6" sqref="H6"/>
    </sheetView>
  </sheetViews>
  <sheetFormatPr defaultColWidth="8.81640625" defaultRowHeight="14.5"/>
  <cols>
    <col min="1" max="1" width="20.1796875" style="2" customWidth="1"/>
    <col min="2" max="2" width="33.1796875" style="2" customWidth="1"/>
    <col min="3" max="3" width="10.1796875" style="2" customWidth="1"/>
    <col min="4" max="4" width="12.1796875" style="2" customWidth="1"/>
    <col min="5" max="5" width="12.81640625" style="2" bestFit="1" customWidth="1"/>
    <col min="6" max="6" width="13" style="2" customWidth="1"/>
    <col min="7" max="8" width="10.1796875" style="2" customWidth="1"/>
    <col min="9" max="16384" width="8.81640625" style="2"/>
  </cols>
  <sheetData>
    <row r="1" spans="1:8" ht="43.5">
      <c r="A1" s="72" t="s">
        <v>366</v>
      </c>
      <c r="B1" s="72" t="s">
        <v>395</v>
      </c>
      <c r="C1" s="72" t="s">
        <v>396</v>
      </c>
      <c r="D1" s="72" t="s">
        <v>397</v>
      </c>
      <c r="E1" s="130" t="s">
        <v>597</v>
      </c>
      <c r="F1" s="72" t="s">
        <v>398</v>
      </c>
      <c r="G1" s="72" t="s">
        <v>367</v>
      </c>
      <c r="H1" s="72" t="s">
        <v>599</v>
      </c>
    </row>
    <row r="2" spans="1:8">
      <c r="A2" s="11" t="s">
        <v>368</v>
      </c>
      <c r="B2" s="11" t="s">
        <v>125</v>
      </c>
      <c r="C2" s="11">
        <v>45</v>
      </c>
      <c r="D2" s="11">
        <v>21</v>
      </c>
      <c r="E2" s="11">
        <v>104</v>
      </c>
      <c r="F2" s="11">
        <v>13</v>
      </c>
      <c r="G2" s="11">
        <f t="shared" ref="G2:G6" si="0">SUM(C2:F2)</f>
        <v>183</v>
      </c>
      <c r="H2" s="71">
        <f>G2-F2-E2-D2</f>
        <v>45</v>
      </c>
    </row>
    <row r="3" spans="1:8">
      <c r="A3" s="11" t="s">
        <v>181</v>
      </c>
      <c r="B3" s="11" t="s">
        <v>181</v>
      </c>
      <c r="C3" s="11">
        <v>49</v>
      </c>
      <c r="D3" s="11">
        <v>65</v>
      </c>
      <c r="E3" s="11">
        <v>20</v>
      </c>
      <c r="F3" s="11">
        <v>82</v>
      </c>
      <c r="G3" s="11">
        <f t="shared" si="0"/>
        <v>216</v>
      </c>
      <c r="H3" s="71">
        <f t="shared" ref="H3:H62" si="1">G3-F3-E3-D3</f>
        <v>49</v>
      </c>
    </row>
    <row r="4" spans="1:8">
      <c r="A4" s="11" t="s">
        <v>182</v>
      </c>
      <c r="B4" s="11" t="s">
        <v>182</v>
      </c>
      <c r="C4" s="11">
        <v>32</v>
      </c>
      <c r="D4" s="11">
        <v>39</v>
      </c>
      <c r="E4" s="11">
        <v>29</v>
      </c>
      <c r="F4" s="11">
        <v>34</v>
      </c>
      <c r="G4" s="11">
        <f t="shared" si="0"/>
        <v>134</v>
      </c>
      <c r="H4" s="71">
        <f t="shared" si="1"/>
        <v>32</v>
      </c>
    </row>
    <row r="5" spans="1:8">
      <c r="A5" s="11" t="s">
        <v>369</v>
      </c>
      <c r="B5" s="11" t="s">
        <v>350</v>
      </c>
      <c r="C5" s="11">
        <v>43</v>
      </c>
      <c r="D5" s="11">
        <v>32</v>
      </c>
      <c r="E5" s="11">
        <v>54</v>
      </c>
      <c r="F5" s="11">
        <v>5</v>
      </c>
      <c r="G5" s="11">
        <f t="shared" si="0"/>
        <v>134</v>
      </c>
      <c r="H5" s="71">
        <f t="shared" si="1"/>
        <v>43</v>
      </c>
    </row>
    <row r="6" spans="1:8">
      <c r="A6" s="11" t="s">
        <v>307</v>
      </c>
      <c r="B6" s="11" t="s">
        <v>307</v>
      </c>
      <c r="C6" s="11">
        <v>103</v>
      </c>
      <c r="D6" s="11">
        <v>25</v>
      </c>
      <c r="E6" s="11">
        <v>18</v>
      </c>
      <c r="F6" s="11">
        <v>23</v>
      </c>
      <c r="G6" s="11">
        <f t="shared" si="0"/>
        <v>169</v>
      </c>
      <c r="H6" s="71">
        <f t="shared" si="1"/>
        <v>103</v>
      </c>
    </row>
    <row r="7" spans="1:8">
      <c r="A7" s="11" t="s">
        <v>318</v>
      </c>
      <c r="B7" s="11" t="s">
        <v>554</v>
      </c>
      <c r="C7" s="11">
        <v>132</v>
      </c>
      <c r="D7" s="11">
        <v>206</v>
      </c>
      <c r="E7" s="11">
        <v>16</v>
      </c>
      <c r="F7" s="11">
        <v>128</v>
      </c>
      <c r="G7" s="11">
        <v>482</v>
      </c>
      <c r="H7" s="71">
        <v>132</v>
      </c>
    </row>
    <row r="8" spans="1:8">
      <c r="A8" s="11" t="s">
        <v>186</v>
      </c>
      <c r="B8" s="11" t="s">
        <v>186</v>
      </c>
      <c r="C8" s="11">
        <v>62</v>
      </c>
      <c r="D8" s="11">
        <v>70</v>
      </c>
      <c r="E8" s="11">
        <v>53</v>
      </c>
      <c r="F8" s="11">
        <v>19</v>
      </c>
      <c r="G8" s="11">
        <f t="shared" ref="G8:G51" si="2">SUM(C8:F8)</f>
        <v>204</v>
      </c>
      <c r="H8" s="71">
        <f t="shared" si="1"/>
        <v>62</v>
      </c>
    </row>
    <row r="9" spans="1:8">
      <c r="A9" s="11" t="s">
        <v>298</v>
      </c>
      <c r="B9" s="11" t="s">
        <v>390</v>
      </c>
      <c r="C9" s="11">
        <v>82</v>
      </c>
      <c r="D9" s="11">
        <v>79</v>
      </c>
      <c r="E9" s="11">
        <v>48</v>
      </c>
      <c r="F9" s="11">
        <v>42</v>
      </c>
      <c r="G9" s="11">
        <f t="shared" si="2"/>
        <v>251</v>
      </c>
      <c r="H9" s="71">
        <f t="shared" si="1"/>
        <v>82</v>
      </c>
    </row>
    <row r="10" spans="1:8">
      <c r="A10" s="11" t="s">
        <v>319</v>
      </c>
      <c r="B10" s="11" t="s">
        <v>319</v>
      </c>
      <c r="C10" s="11">
        <v>33</v>
      </c>
      <c r="D10" s="11">
        <v>33</v>
      </c>
      <c r="E10" s="11">
        <v>29</v>
      </c>
      <c r="F10" s="11">
        <v>5</v>
      </c>
      <c r="G10" s="11">
        <f t="shared" si="2"/>
        <v>100</v>
      </c>
      <c r="H10" s="71">
        <f t="shared" si="1"/>
        <v>33</v>
      </c>
    </row>
    <row r="11" spans="1:8">
      <c r="A11" s="11" t="s">
        <v>338</v>
      </c>
      <c r="B11" s="11" t="s">
        <v>338</v>
      </c>
      <c r="C11" s="11">
        <v>32</v>
      </c>
      <c r="D11" s="11">
        <v>31</v>
      </c>
      <c r="E11" s="11">
        <v>44</v>
      </c>
      <c r="F11" s="11">
        <v>5</v>
      </c>
      <c r="G11" s="11">
        <f t="shared" si="2"/>
        <v>112</v>
      </c>
      <c r="H11" s="71">
        <f t="shared" si="1"/>
        <v>32</v>
      </c>
    </row>
    <row r="12" spans="1:8">
      <c r="A12" s="11" t="s">
        <v>328</v>
      </c>
      <c r="B12" s="11" t="s">
        <v>328</v>
      </c>
      <c r="C12" s="11">
        <v>27</v>
      </c>
      <c r="D12" s="11">
        <v>26</v>
      </c>
      <c r="E12" s="11">
        <v>26</v>
      </c>
      <c r="F12" s="11">
        <v>16</v>
      </c>
      <c r="G12" s="11">
        <f t="shared" si="2"/>
        <v>95</v>
      </c>
      <c r="H12" s="71">
        <f t="shared" si="1"/>
        <v>27</v>
      </c>
    </row>
    <row r="13" spans="1:8">
      <c r="A13" s="11" t="s">
        <v>191</v>
      </c>
      <c r="B13" s="11" t="s">
        <v>191</v>
      </c>
      <c r="C13" s="11">
        <v>60</v>
      </c>
      <c r="D13" s="11">
        <v>123</v>
      </c>
      <c r="E13" s="11">
        <v>22</v>
      </c>
      <c r="F13" s="11">
        <v>52</v>
      </c>
      <c r="G13" s="11">
        <f t="shared" si="2"/>
        <v>257</v>
      </c>
      <c r="H13" s="71">
        <f t="shared" si="1"/>
        <v>60</v>
      </c>
    </row>
    <row r="14" spans="1:8">
      <c r="A14" s="11" t="s">
        <v>339</v>
      </c>
      <c r="B14" s="11" t="s">
        <v>339</v>
      </c>
      <c r="C14" s="11">
        <v>68</v>
      </c>
      <c r="D14" s="11">
        <v>24</v>
      </c>
      <c r="E14" s="11">
        <v>36</v>
      </c>
      <c r="F14" s="11">
        <v>43</v>
      </c>
      <c r="G14" s="11">
        <f t="shared" si="2"/>
        <v>171</v>
      </c>
      <c r="H14" s="71">
        <f t="shared" si="1"/>
        <v>68</v>
      </c>
    </row>
    <row r="15" spans="1:8">
      <c r="A15" s="11" t="s">
        <v>370</v>
      </c>
      <c r="B15" s="11" t="s">
        <v>351</v>
      </c>
      <c r="C15" s="11">
        <v>88</v>
      </c>
      <c r="D15" s="11">
        <v>56</v>
      </c>
      <c r="E15" s="11">
        <v>24</v>
      </c>
      <c r="F15" s="11">
        <v>52</v>
      </c>
      <c r="G15" s="11">
        <f t="shared" si="2"/>
        <v>220</v>
      </c>
      <c r="H15" s="71">
        <f t="shared" si="1"/>
        <v>88</v>
      </c>
    </row>
    <row r="16" spans="1:8">
      <c r="A16" s="11" t="s">
        <v>329</v>
      </c>
      <c r="B16" s="11" t="s">
        <v>329</v>
      </c>
      <c r="C16" s="11">
        <v>36</v>
      </c>
      <c r="D16" s="11">
        <v>65</v>
      </c>
      <c r="E16" s="11">
        <v>31</v>
      </c>
      <c r="F16" s="11">
        <v>26</v>
      </c>
      <c r="G16" s="11">
        <f t="shared" si="2"/>
        <v>158</v>
      </c>
      <c r="H16" s="71">
        <f t="shared" si="1"/>
        <v>36</v>
      </c>
    </row>
    <row r="17" spans="1:8">
      <c r="A17" s="11" t="s">
        <v>196</v>
      </c>
      <c r="B17" s="11" t="s">
        <v>196</v>
      </c>
      <c r="C17" s="11">
        <v>85</v>
      </c>
      <c r="D17" s="11">
        <v>106</v>
      </c>
      <c r="E17" s="11">
        <v>57</v>
      </c>
      <c r="F17" s="11">
        <v>5</v>
      </c>
      <c r="G17" s="11">
        <f t="shared" si="2"/>
        <v>253</v>
      </c>
      <c r="H17" s="71">
        <f t="shared" si="1"/>
        <v>85</v>
      </c>
    </row>
    <row r="18" spans="1:8">
      <c r="A18" s="11" t="s">
        <v>371</v>
      </c>
      <c r="B18" s="11" t="s">
        <v>352</v>
      </c>
      <c r="C18" s="11">
        <v>0</v>
      </c>
      <c r="D18" s="11">
        <v>23</v>
      </c>
      <c r="E18" s="11">
        <v>19</v>
      </c>
      <c r="F18" s="11">
        <v>6</v>
      </c>
      <c r="G18" s="11">
        <f t="shared" si="2"/>
        <v>48</v>
      </c>
      <c r="H18" s="71">
        <f t="shared" si="1"/>
        <v>0</v>
      </c>
    </row>
    <row r="19" spans="1:8">
      <c r="A19" s="11" t="s">
        <v>198</v>
      </c>
      <c r="B19" s="11" t="s">
        <v>198</v>
      </c>
      <c r="C19" s="11">
        <v>57</v>
      </c>
      <c r="D19" s="11">
        <v>66</v>
      </c>
      <c r="E19" s="11">
        <v>44</v>
      </c>
      <c r="F19" s="11">
        <v>42</v>
      </c>
      <c r="G19" s="11">
        <f t="shared" si="2"/>
        <v>209</v>
      </c>
      <c r="H19" s="71">
        <f t="shared" si="1"/>
        <v>57</v>
      </c>
    </row>
    <row r="20" spans="1:8">
      <c r="A20" s="11" t="s">
        <v>199</v>
      </c>
      <c r="B20" s="11" t="s">
        <v>199</v>
      </c>
      <c r="C20" s="11">
        <v>50</v>
      </c>
      <c r="D20" s="11">
        <v>55</v>
      </c>
      <c r="E20" s="11">
        <v>29</v>
      </c>
      <c r="F20" s="11">
        <v>83</v>
      </c>
      <c r="G20" s="11">
        <f t="shared" si="2"/>
        <v>217</v>
      </c>
      <c r="H20" s="71">
        <f t="shared" si="1"/>
        <v>50</v>
      </c>
    </row>
    <row r="21" spans="1:8">
      <c r="A21" s="11" t="s">
        <v>200</v>
      </c>
      <c r="B21" s="11" t="s">
        <v>200</v>
      </c>
      <c r="C21" s="11">
        <v>321</v>
      </c>
      <c r="D21" s="11">
        <v>324</v>
      </c>
      <c r="E21" s="11">
        <v>152</v>
      </c>
      <c r="F21" s="11">
        <v>63</v>
      </c>
      <c r="G21" s="11">
        <f t="shared" si="2"/>
        <v>860</v>
      </c>
      <c r="H21" s="71">
        <f t="shared" si="1"/>
        <v>321</v>
      </c>
    </row>
    <row r="22" spans="1:8">
      <c r="A22" s="11" t="s">
        <v>201</v>
      </c>
      <c r="B22" s="11" t="s">
        <v>201</v>
      </c>
      <c r="C22" s="11">
        <v>62</v>
      </c>
      <c r="D22" s="11">
        <v>63</v>
      </c>
      <c r="E22" s="11">
        <v>39</v>
      </c>
      <c r="F22" s="11">
        <v>27</v>
      </c>
      <c r="G22" s="11">
        <f t="shared" si="2"/>
        <v>191</v>
      </c>
      <c r="H22" s="71">
        <f t="shared" si="1"/>
        <v>62</v>
      </c>
    </row>
    <row r="23" spans="1:8">
      <c r="A23" s="11" t="s">
        <v>202</v>
      </c>
      <c r="B23" s="11" t="s">
        <v>202</v>
      </c>
      <c r="C23" s="11">
        <v>44</v>
      </c>
      <c r="D23" s="11">
        <v>32</v>
      </c>
      <c r="E23" s="11">
        <v>29</v>
      </c>
      <c r="F23" s="11">
        <v>4</v>
      </c>
      <c r="G23" s="11">
        <f t="shared" si="2"/>
        <v>109</v>
      </c>
      <c r="H23" s="71">
        <f t="shared" si="1"/>
        <v>44</v>
      </c>
    </row>
    <row r="24" spans="1:8">
      <c r="A24" s="11" t="s">
        <v>372</v>
      </c>
      <c r="B24" s="11" t="s">
        <v>353</v>
      </c>
      <c r="C24" s="11">
        <v>45</v>
      </c>
      <c r="D24" s="11">
        <v>45</v>
      </c>
      <c r="E24" s="11">
        <v>66</v>
      </c>
      <c r="F24" s="11">
        <v>6</v>
      </c>
      <c r="G24" s="11">
        <f t="shared" si="2"/>
        <v>162</v>
      </c>
      <c r="H24" s="71">
        <f t="shared" si="1"/>
        <v>45</v>
      </c>
    </row>
    <row r="25" spans="1:8">
      <c r="A25" s="11" t="s">
        <v>373</v>
      </c>
      <c r="B25" s="11" t="s">
        <v>204</v>
      </c>
      <c r="C25" s="11">
        <v>51</v>
      </c>
      <c r="D25" s="11">
        <v>23</v>
      </c>
      <c r="E25" s="11">
        <v>22</v>
      </c>
      <c r="F25" s="11">
        <v>10</v>
      </c>
      <c r="G25" s="11">
        <f t="shared" si="2"/>
        <v>106</v>
      </c>
      <c r="H25" s="71">
        <f t="shared" si="1"/>
        <v>51</v>
      </c>
    </row>
    <row r="26" spans="1:8">
      <c r="A26" s="11" t="s">
        <v>330</v>
      </c>
      <c r="B26" s="11" t="s">
        <v>393</v>
      </c>
      <c r="C26" s="11">
        <v>135</v>
      </c>
      <c r="D26" s="11">
        <v>96</v>
      </c>
      <c r="E26" s="11">
        <v>18</v>
      </c>
      <c r="F26" s="11">
        <v>150</v>
      </c>
      <c r="G26" s="11">
        <f t="shared" si="2"/>
        <v>399</v>
      </c>
      <c r="H26" s="71">
        <f t="shared" si="1"/>
        <v>135</v>
      </c>
    </row>
    <row r="27" spans="1:8">
      <c r="A27" s="11" t="s">
        <v>206</v>
      </c>
      <c r="B27" s="11" t="s">
        <v>206</v>
      </c>
      <c r="C27" s="11">
        <v>67</v>
      </c>
      <c r="D27" s="11">
        <v>51</v>
      </c>
      <c r="E27" s="11">
        <v>34</v>
      </c>
      <c r="F27" s="11">
        <v>20</v>
      </c>
      <c r="G27" s="11">
        <f t="shared" si="2"/>
        <v>172</v>
      </c>
      <c r="H27" s="71">
        <f t="shared" si="1"/>
        <v>67</v>
      </c>
    </row>
    <row r="28" spans="1:8">
      <c r="A28" s="11" t="s">
        <v>308</v>
      </c>
      <c r="B28" s="11" t="s">
        <v>308</v>
      </c>
      <c r="C28" s="11">
        <v>78</v>
      </c>
      <c r="D28" s="11">
        <v>122</v>
      </c>
      <c r="E28" s="11">
        <v>18</v>
      </c>
      <c r="F28" s="11">
        <v>44</v>
      </c>
      <c r="G28" s="11">
        <f t="shared" si="2"/>
        <v>262</v>
      </c>
      <c r="H28" s="71">
        <f t="shared" si="1"/>
        <v>78</v>
      </c>
    </row>
    <row r="29" spans="1:8">
      <c r="A29" s="11" t="s">
        <v>208</v>
      </c>
      <c r="B29" s="11" t="s">
        <v>208</v>
      </c>
      <c r="C29" s="11">
        <v>50</v>
      </c>
      <c r="D29" s="11">
        <v>69</v>
      </c>
      <c r="E29" s="11">
        <v>29</v>
      </c>
      <c r="F29" s="11">
        <v>45</v>
      </c>
      <c r="G29" s="11">
        <f t="shared" si="2"/>
        <v>193</v>
      </c>
      <c r="H29" s="71">
        <f t="shared" si="1"/>
        <v>50</v>
      </c>
    </row>
    <row r="30" spans="1:8">
      <c r="A30" s="11" t="s">
        <v>209</v>
      </c>
      <c r="B30" s="11" t="s">
        <v>209</v>
      </c>
      <c r="C30" s="11">
        <v>101</v>
      </c>
      <c r="D30" s="11">
        <v>79</v>
      </c>
      <c r="E30" s="11">
        <v>39</v>
      </c>
      <c r="F30" s="11">
        <v>56</v>
      </c>
      <c r="G30" s="11">
        <f t="shared" si="2"/>
        <v>275</v>
      </c>
      <c r="H30" s="71">
        <f t="shared" si="1"/>
        <v>101</v>
      </c>
    </row>
    <row r="31" spans="1:8">
      <c r="A31" s="11" t="s">
        <v>340</v>
      </c>
      <c r="B31" s="11" t="s">
        <v>389</v>
      </c>
      <c r="C31" s="11">
        <v>237</v>
      </c>
      <c r="D31" s="11">
        <v>153</v>
      </c>
      <c r="E31" s="11">
        <v>144</v>
      </c>
      <c r="F31" s="11">
        <v>26</v>
      </c>
      <c r="G31" s="11">
        <f t="shared" si="2"/>
        <v>560</v>
      </c>
      <c r="H31" s="71">
        <f t="shared" si="1"/>
        <v>237</v>
      </c>
    </row>
    <row r="32" spans="1:8">
      <c r="A32" s="11" t="s">
        <v>211</v>
      </c>
      <c r="B32" s="11" t="s">
        <v>211</v>
      </c>
      <c r="C32" s="11">
        <v>78</v>
      </c>
      <c r="D32" s="11">
        <v>115</v>
      </c>
      <c r="E32" s="11">
        <v>69</v>
      </c>
      <c r="F32" s="11">
        <v>10</v>
      </c>
      <c r="G32" s="11">
        <f t="shared" si="2"/>
        <v>272</v>
      </c>
      <c r="H32" s="71">
        <f t="shared" si="1"/>
        <v>78</v>
      </c>
    </row>
    <row r="33" spans="1:8">
      <c r="A33" s="11" t="s">
        <v>320</v>
      </c>
      <c r="B33" s="11" t="s">
        <v>212</v>
      </c>
      <c r="C33" s="11">
        <v>129</v>
      </c>
      <c r="D33" s="11">
        <v>100</v>
      </c>
      <c r="E33" s="11">
        <v>56</v>
      </c>
      <c r="F33" s="11">
        <v>56</v>
      </c>
      <c r="G33" s="11">
        <f t="shared" si="2"/>
        <v>341</v>
      </c>
      <c r="H33" s="71">
        <f t="shared" si="1"/>
        <v>129</v>
      </c>
    </row>
    <row r="34" spans="1:8">
      <c r="A34" s="11" t="s">
        <v>213</v>
      </c>
      <c r="B34" s="11" t="s">
        <v>213</v>
      </c>
      <c r="C34" s="11">
        <v>59</v>
      </c>
      <c r="D34" s="11">
        <v>54</v>
      </c>
      <c r="E34" s="11">
        <v>5</v>
      </c>
      <c r="F34" s="11">
        <v>53</v>
      </c>
      <c r="G34" s="11">
        <f t="shared" si="2"/>
        <v>171</v>
      </c>
      <c r="H34" s="71">
        <f t="shared" si="1"/>
        <v>59</v>
      </c>
    </row>
    <row r="35" spans="1:8">
      <c r="A35" s="11" t="s">
        <v>299</v>
      </c>
      <c r="B35" s="11" t="s">
        <v>299</v>
      </c>
      <c r="C35" s="11">
        <v>59</v>
      </c>
      <c r="D35" s="11">
        <v>73</v>
      </c>
      <c r="E35" s="11">
        <v>35</v>
      </c>
      <c r="F35" s="11">
        <v>46</v>
      </c>
      <c r="G35" s="11">
        <f t="shared" si="2"/>
        <v>213</v>
      </c>
      <c r="H35" s="71">
        <f t="shared" si="1"/>
        <v>59</v>
      </c>
    </row>
    <row r="36" spans="1:8">
      <c r="A36" s="11" t="s">
        <v>341</v>
      </c>
      <c r="B36" s="11" t="s">
        <v>341</v>
      </c>
      <c r="C36" s="11">
        <v>28</v>
      </c>
      <c r="D36" s="11">
        <v>45</v>
      </c>
      <c r="E36" s="11">
        <v>23</v>
      </c>
      <c r="F36" s="11">
        <v>12</v>
      </c>
      <c r="G36" s="11">
        <f t="shared" si="2"/>
        <v>108</v>
      </c>
      <c r="H36" s="71">
        <f t="shared" si="1"/>
        <v>28</v>
      </c>
    </row>
    <row r="37" spans="1:8">
      <c r="A37" s="11" t="s">
        <v>321</v>
      </c>
      <c r="B37" s="11" t="s">
        <v>321</v>
      </c>
      <c r="C37" s="11">
        <v>63</v>
      </c>
      <c r="D37" s="11">
        <v>72</v>
      </c>
      <c r="E37" s="11">
        <v>25</v>
      </c>
      <c r="F37" s="11">
        <v>38</v>
      </c>
      <c r="G37" s="11">
        <f t="shared" si="2"/>
        <v>198</v>
      </c>
      <c r="H37" s="71">
        <f t="shared" si="1"/>
        <v>63</v>
      </c>
    </row>
    <row r="38" spans="1:8">
      <c r="A38" s="11" t="s">
        <v>322</v>
      </c>
      <c r="B38" s="11" t="s">
        <v>322</v>
      </c>
      <c r="C38" s="11">
        <v>85</v>
      </c>
      <c r="D38" s="11">
        <v>63</v>
      </c>
      <c r="E38" s="11">
        <v>16</v>
      </c>
      <c r="F38" s="11">
        <v>45</v>
      </c>
      <c r="G38" s="11">
        <f t="shared" si="2"/>
        <v>209</v>
      </c>
      <c r="H38" s="71">
        <f t="shared" si="1"/>
        <v>85</v>
      </c>
    </row>
    <row r="39" spans="1:8">
      <c r="A39" s="11" t="s">
        <v>374</v>
      </c>
      <c r="B39" s="11" t="s">
        <v>354</v>
      </c>
      <c r="C39" s="11">
        <v>24</v>
      </c>
      <c r="D39" s="11">
        <v>15</v>
      </c>
      <c r="E39" s="11">
        <v>23</v>
      </c>
      <c r="F39" s="11">
        <v>2</v>
      </c>
      <c r="G39" s="11">
        <f t="shared" si="2"/>
        <v>64</v>
      </c>
      <c r="H39" s="71">
        <f t="shared" si="1"/>
        <v>24</v>
      </c>
    </row>
    <row r="40" spans="1:8">
      <c r="A40" s="11" t="s">
        <v>375</v>
      </c>
      <c r="B40" s="11" t="s">
        <v>394</v>
      </c>
      <c r="C40" s="11">
        <v>74</v>
      </c>
      <c r="D40" s="11">
        <v>43</v>
      </c>
      <c r="E40" s="11">
        <v>20</v>
      </c>
      <c r="F40" s="11">
        <v>60</v>
      </c>
      <c r="G40" s="11">
        <f t="shared" si="2"/>
        <v>197</v>
      </c>
      <c r="H40" s="71">
        <f t="shared" si="1"/>
        <v>74</v>
      </c>
    </row>
    <row r="41" spans="1:8">
      <c r="A41" s="11" t="s">
        <v>220</v>
      </c>
      <c r="B41" s="11" t="s">
        <v>220</v>
      </c>
      <c r="C41" s="11">
        <v>24</v>
      </c>
      <c r="D41" s="11">
        <v>27</v>
      </c>
      <c r="E41" s="11">
        <v>21</v>
      </c>
      <c r="F41" s="11">
        <v>13</v>
      </c>
      <c r="G41" s="11">
        <f t="shared" si="2"/>
        <v>85</v>
      </c>
      <c r="H41" s="71">
        <f t="shared" si="1"/>
        <v>24</v>
      </c>
    </row>
    <row r="42" spans="1:8">
      <c r="A42" s="11" t="s">
        <v>221</v>
      </c>
      <c r="B42" s="11" t="s">
        <v>221</v>
      </c>
      <c r="C42" s="11">
        <v>50</v>
      </c>
      <c r="D42" s="11">
        <v>52</v>
      </c>
      <c r="E42" s="11">
        <v>42</v>
      </c>
      <c r="F42" s="11">
        <v>16</v>
      </c>
      <c r="G42" s="11">
        <f t="shared" si="2"/>
        <v>160</v>
      </c>
      <c r="H42" s="71">
        <f t="shared" si="1"/>
        <v>50</v>
      </c>
    </row>
    <row r="43" spans="1:8">
      <c r="A43" s="11" t="s">
        <v>331</v>
      </c>
      <c r="B43" s="11" t="s">
        <v>331</v>
      </c>
      <c r="C43" s="11">
        <v>333</v>
      </c>
      <c r="D43" s="11">
        <v>427</v>
      </c>
      <c r="E43" s="11">
        <v>247</v>
      </c>
      <c r="F43" s="11">
        <v>189</v>
      </c>
      <c r="G43" s="11">
        <f t="shared" si="2"/>
        <v>1196</v>
      </c>
      <c r="H43" s="71">
        <f t="shared" si="1"/>
        <v>333</v>
      </c>
    </row>
    <row r="44" spans="1:8">
      <c r="A44" s="11" t="s">
        <v>323</v>
      </c>
      <c r="B44" s="11" t="s">
        <v>323</v>
      </c>
      <c r="C44" s="11">
        <v>26</v>
      </c>
      <c r="D44" s="11">
        <v>78</v>
      </c>
      <c r="E44" s="11">
        <v>13</v>
      </c>
      <c r="F44" s="11">
        <v>55</v>
      </c>
      <c r="G44" s="11">
        <f t="shared" si="2"/>
        <v>172</v>
      </c>
      <c r="H44" s="71">
        <f t="shared" si="1"/>
        <v>26</v>
      </c>
    </row>
    <row r="45" spans="1:8">
      <c r="A45" s="11" t="s">
        <v>224</v>
      </c>
      <c r="B45" s="11" t="s">
        <v>224</v>
      </c>
      <c r="C45" s="11">
        <v>48</v>
      </c>
      <c r="D45" s="11">
        <v>113</v>
      </c>
      <c r="E45" s="11">
        <v>12</v>
      </c>
      <c r="F45" s="11">
        <v>118</v>
      </c>
      <c r="G45" s="11">
        <f t="shared" si="2"/>
        <v>291</v>
      </c>
      <c r="H45" s="71">
        <f t="shared" si="1"/>
        <v>48</v>
      </c>
    </row>
    <row r="46" spans="1:8">
      <c r="A46" s="11" t="s">
        <v>309</v>
      </c>
      <c r="B46" s="11" t="s">
        <v>309</v>
      </c>
      <c r="C46" s="11">
        <v>120</v>
      </c>
      <c r="D46" s="11">
        <v>79</v>
      </c>
      <c r="E46" s="11">
        <v>11</v>
      </c>
      <c r="F46" s="11">
        <v>71</v>
      </c>
      <c r="G46" s="11">
        <f t="shared" si="2"/>
        <v>281</v>
      </c>
      <c r="H46" s="71">
        <f t="shared" si="1"/>
        <v>120</v>
      </c>
    </row>
    <row r="47" spans="1:8">
      <c r="A47" s="11" t="s">
        <v>342</v>
      </c>
      <c r="B47" s="11" t="s">
        <v>342</v>
      </c>
      <c r="C47" s="11">
        <v>46</v>
      </c>
      <c r="D47" s="11">
        <v>44</v>
      </c>
      <c r="E47" s="11">
        <v>41</v>
      </c>
      <c r="F47" s="11">
        <v>11</v>
      </c>
      <c r="G47" s="11">
        <f t="shared" si="2"/>
        <v>142</v>
      </c>
      <c r="H47" s="71">
        <f t="shared" si="1"/>
        <v>46</v>
      </c>
    </row>
    <row r="48" spans="1:8">
      <c r="A48" s="11" t="s">
        <v>227</v>
      </c>
      <c r="B48" s="11" t="s">
        <v>227</v>
      </c>
      <c r="C48" s="11">
        <v>36</v>
      </c>
      <c r="D48" s="11">
        <v>35</v>
      </c>
      <c r="E48" s="11">
        <v>21</v>
      </c>
      <c r="F48" s="11">
        <v>29</v>
      </c>
      <c r="G48" s="11">
        <f t="shared" si="2"/>
        <v>121</v>
      </c>
      <c r="H48" s="71">
        <f t="shared" si="1"/>
        <v>36</v>
      </c>
    </row>
    <row r="49" spans="1:8">
      <c r="A49" s="11" t="s">
        <v>228</v>
      </c>
      <c r="B49" s="11" t="s">
        <v>228</v>
      </c>
      <c r="C49" s="11">
        <v>126</v>
      </c>
      <c r="D49" s="11">
        <v>138</v>
      </c>
      <c r="E49" s="11">
        <v>31</v>
      </c>
      <c r="F49" s="11">
        <v>113</v>
      </c>
      <c r="G49" s="11">
        <f t="shared" si="2"/>
        <v>408</v>
      </c>
      <c r="H49" s="71">
        <f t="shared" si="1"/>
        <v>126</v>
      </c>
    </row>
    <row r="50" spans="1:8">
      <c r="A50" s="11" t="s">
        <v>229</v>
      </c>
      <c r="B50" s="11" t="s">
        <v>229</v>
      </c>
      <c r="C50" s="11">
        <v>33</v>
      </c>
      <c r="D50" s="11">
        <v>26</v>
      </c>
      <c r="E50" s="11">
        <v>8</v>
      </c>
      <c r="F50" s="11">
        <v>21</v>
      </c>
      <c r="G50" s="11">
        <f t="shared" si="2"/>
        <v>88</v>
      </c>
      <c r="H50" s="71">
        <f t="shared" si="1"/>
        <v>33</v>
      </c>
    </row>
    <row r="51" spans="1:8">
      <c r="A51" s="11" t="s">
        <v>230</v>
      </c>
      <c r="B51" s="11" t="s">
        <v>230</v>
      </c>
      <c r="C51" s="11">
        <v>45</v>
      </c>
      <c r="D51" s="11">
        <v>56</v>
      </c>
      <c r="E51" s="11">
        <v>35</v>
      </c>
      <c r="F51" s="11">
        <v>39</v>
      </c>
      <c r="G51" s="11">
        <f t="shared" si="2"/>
        <v>175</v>
      </c>
      <c r="H51" s="71">
        <f t="shared" si="1"/>
        <v>45</v>
      </c>
    </row>
    <row r="52" spans="1:8">
      <c r="A52" s="11" t="s">
        <v>376</v>
      </c>
      <c r="B52" s="11" t="s">
        <v>555</v>
      </c>
      <c r="C52" s="11">
        <v>113</v>
      </c>
      <c r="D52" s="11">
        <v>41</v>
      </c>
      <c r="E52" s="11">
        <v>37</v>
      </c>
      <c r="F52" s="11">
        <v>6</v>
      </c>
      <c r="G52" s="11">
        <v>197</v>
      </c>
      <c r="H52" s="71">
        <v>113</v>
      </c>
    </row>
    <row r="53" spans="1:8">
      <c r="A53" s="11" t="s">
        <v>324</v>
      </c>
      <c r="B53" s="11" t="s">
        <v>129</v>
      </c>
      <c r="C53" s="11">
        <v>74</v>
      </c>
      <c r="D53" s="11">
        <v>69</v>
      </c>
      <c r="E53" s="11">
        <v>55</v>
      </c>
      <c r="F53" s="11">
        <v>11</v>
      </c>
      <c r="G53" s="11">
        <f t="shared" ref="G53:G82" si="3">SUM(C53:F53)</f>
        <v>209</v>
      </c>
      <c r="H53" s="71">
        <f t="shared" si="1"/>
        <v>74</v>
      </c>
    </row>
    <row r="54" spans="1:8">
      <c r="A54" s="11" t="s">
        <v>377</v>
      </c>
      <c r="B54" s="11" t="s">
        <v>355</v>
      </c>
      <c r="C54" s="11">
        <v>94</v>
      </c>
      <c r="D54" s="11">
        <v>77</v>
      </c>
      <c r="E54" s="11">
        <v>66</v>
      </c>
      <c r="F54" s="11">
        <v>30</v>
      </c>
      <c r="G54" s="11">
        <f t="shared" si="3"/>
        <v>267</v>
      </c>
      <c r="H54" s="71">
        <f t="shared" si="1"/>
        <v>94</v>
      </c>
    </row>
    <row r="55" spans="1:8">
      <c r="A55" s="11" t="s">
        <v>310</v>
      </c>
      <c r="B55" s="11" t="s">
        <v>310</v>
      </c>
      <c r="C55" s="11">
        <v>56</v>
      </c>
      <c r="D55" s="11">
        <v>76</v>
      </c>
      <c r="E55" s="11">
        <v>35</v>
      </c>
      <c r="F55" s="11">
        <v>30</v>
      </c>
      <c r="G55" s="11">
        <f t="shared" si="3"/>
        <v>197</v>
      </c>
      <c r="H55" s="71">
        <f t="shared" si="1"/>
        <v>56</v>
      </c>
    </row>
    <row r="56" spans="1:8">
      <c r="A56" s="11" t="s">
        <v>235</v>
      </c>
      <c r="B56" s="11" t="s">
        <v>235</v>
      </c>
      <c r="C56" s="11">
        <v>81</v>
      </c>
      <c r="D56" s="11">
        <v>106</v>
      </c>
      <c r="E56" s="11">
        <v>57</v>
      </c>
      <c r="F56" s="11">
        <v>6</v>
      </c>
      <c r="G56" s="11">
        <f t="shared" si="3"/>
        <v>250</v>
      </c>
      <c r="H56" s="71">
        <f t="shared" si="1"/>
        <v>81</v>
      </c>
    </row>
    <row r="57" spans="1:8">
      <c r="A57" s="11" t="s">
        <v>300</v>
      </c>
      <c r="B57" s="11" t="s">
        <v>300</v>
      </c>
      <c r="C57" s="11">
        <v>25</v>
      </c>
      <c r="D57" s="11">
        <v>36</v>
      </c>
      <c r="E57" s="11">
        <v>29</v>
      </c>
      <c r="F57" s="11">
        <v>6</v>
      </c>
      <c r="G57" s="11">
        <f t="shared" si="3"/>
        <v>96</v>
      </c>
      <c r="H57" s="71">
        <f t="shared" si="1"/>
        <v>25</v>
      </c>
    </row>
    <row r="58" spans="1:8">
      <c r="A58" s="11" t="s">
        <v>237</v>
      </c>
      <c r="B58" s="11" t="s">
        <v>237</v>
      </c>
      <c r="C58" s="11">
        <v>35</v>
      </c>
      <c r="D58" s="11">
        <v>89</v>
      </c>
      <c r="E58" s="11">
        <v>44</v>
      </c>
      <c r="F58" s="11">
        <v>28</v>
      </c>
      <c r="G58" s="11">
        <f t="shared" si="3"/>
        <v>196</v>
      </c>
      <c r="H58" s="71">
        <f t="shared" si="1"/>
        <v>35</v>
      </c>
    </row>
    <row r="59" spans="1:8">
      <c r="A59" s="11" t="s">
        <v>343</v>
      </c>
      <c r="B59" s="11" t="s">
        <v>343</v>
      </c>
      <c r="C59" s="11">
        <v>183</v>
      </c>
      <c r="D59" s="11">
        <v>194</v>
      </c>
      <c r="E59" s="11">
        <v>120</v>
      </c>
      <c r="F59" s="11">
        <v>43</v>
      </c>
      <c r="G59" s="11">
        <f t="shared" si="3"/>
        <v>540</v>
      </c>
      <c r="H59" s="71">
        <f t="shared" si="1"/>
        <v>183</v>
      </c>
    </row>
    <row r="60" spans="1:8">
      <c r="A60" s="11" t="s">
        <v>239</v>
      </c>
      <c r="B60" s="11" t="s">
        <v>239</v>
      </c>
      <c r="C60" s="11">
        <v>105</v>
      </c>
      <c r="D60" s="11">
        <v>208</v>
      </c>
      <c r="E60" s="11">
        <v>48</v>
      </c>
      <c r="F60" s="11">
        <v>102</v>
      </c>
      <c r="G60" s="11">
        <f t="shared" si="3"/>
        <v>463</v>
      </c>
      <c r="H60" s="71">
        <f t="shared" si="1"/>
        <v>105</v>
      </c>
    </row>
    <row r="61" spans="1:8">
      <c r="A61" s="11" t="s">
        <v>240</v>
      </c>
      <c r="B61" s="11" t="s">
        <v>240</v>
      </c>
      <c r="C61" s="11">
        <v>80</v>
      </c>
      <c r="D61" s="11">
        <v>19</v>
      </c>
      <c r="E61" s="11">
        <v>18</v>
      </c>
      <c r="F61" s="11">
        <v>42</v>
      </c>
      <c r="G61" s="11">
        <f t="shared" si="3"/>
        <v>159</v>
      </c>
      <c r="H61" s="71">
        <f t="shared" si="1"/>
        <v>80</v>
      </c>
    </row>
    <row r="62" spans="1:8">
      <c r="A62" s="11" t="s">
        <v>241</v>
      </c>
      <c r="B62" s="11" t="s">
        <v>241</v>
      </c>
      <c r="C62" s="11">
        <v>78</v>
      </c>
      <c r="D62" s="11">
        <v>90</v>
      </c>
      <c r="E62" s="11">
        <v>44</v>
      </c>
      <c r="F62" s="11">
        <v>86</v>
      </c>
      <c r="G62" s="11">
        <f t="shared" si="3"/>
        <v>298</v>
      </c>
      <c r="H62" s="71">
        <f t="shared" si="1"/>
        <v>78</v>
      </c>
    </row>
    <row r="63" spans="1:8">
      <c r="A63" s="11" t="s">
        <v>378</v>
      </c>
      <c r="B63" s="11" t="s">
        <v>242</v>
      </c>
      <c r="C63" s="11">
        <v>120</v>
      </c>
      <c r="D63" s="11">
        <v>65</v>
      </c>
      <c r="E63" s="11">
        <v>49</v>
      </c>
      <c r="F63" s="11">
        <v>44</v>
      </c>
      <c r="G63" s="11">
        <f t="shared" si="3"/>
        <v>278</v>
      </c>
      <c r="H63" s="71">
        <f t="shared" ref="H63:H119" si="4">G63-F63-E63-D63</f>
        <v>120</v>
      </c>
    </row>
    <row r="64" spans="1:8">
      <c r="A64" s="11" t="s">
        <v>311</v>
      </c>
      <c r="B64" s="11" t="s">
        <v>311</v>
      </c>
      <c r="C64" s="11">
        <v>59</v>
      </c>
      <c r="D64" s="11">
        <v>55</v>
      </c>
      <c r="E64" s="11">
        <v>50</v>
      </c>
      <c r="F64" s="11">
        <v>11</v>
      </c>
      <c r="G64" s="11">
        <f t="shared" si="3"/>
        <v>175</v>
      </c>
      <c r="H64" s="71">
        <f t="shared" si="4"/>
        <v>59</v>
      </c>
    </row>
    <row r="65" spans="1:8">
      <c r="A65" s="11" t="s">
        <v>379</v>
      </c>
      <c r="B65" s="11" t="s">
        <v>244</v>
      </c>
      <c r="C65" s="11">
        <v>125</v>
      </c>
      <c r="D65" s="11">
        <v>129</v>
      </c>
      <c r="E65" s="11">
        <v>119</v>
      </c>
      <c r="F65" s="11">
        <v>83</v>
      </c>
      <c r="G65" s="11">
        <f t="shared" si="3"/>
        <v>456</v>
      </c>
      <c r="H65" s="71">
        <f t="shared" si="4"/>
        <v>125</v>
      </c>
    </row>
    <row r="66" spans="1:8">
      <c r="A66" s="11" t="s">
        <v>301</v>
      </c>
      <c r="B66" s="11" t="s">
        <v>391</v>
      </c>
      <c r="C66" s="11">
        <v>33</v>
      </c>
      <c r="D66" s="11">
        <v>59</v>
      </c>
      <c r="E66" s="11">
        <v>20</v>
      </c>
      <c r="F66" s="11">
        <v>4</v>
      </c>
      <c r="G66" s="11">
        <f t="shared" si="3"/>
        <v>116</v>
      </c>
      <c r="H66" s="71">
        <f t="shared" si="4"/>
        <v>33</v>
      </c>
    </row>
    <row r="67" spans="1:8">
      <c r="A67" s="11" t="s">
        <v>302</v>
      </c>
      <c r="B67" s="11" t="s">
        <v>302</v>
      </c>
      <c r="C67" s="11">
        <v>148</v>
      </c>
      <c r="D67" s="11">
        <v>40</v>
      </c>
      <c r="E67" s="11">
        <v>12</v>
      </c>
      <c r="F67" s="11">
        <v>92</v>
      </c>
      <c r="G67" s="11">
        <f t="shared" si="3"/>
        <v>292</v>
      </c>
      <c r="H67" s="71">
        <f t="shared" si="4"/>
        <v>148</v>
      </c>
    </row>
    <row r="68" spans="1:8">
      <c r="A68" s="11" t="s">
        <v>247</v>
      </c>
      <c r="B68" s="11" t="s">
        <v>247</v>
      </c>
      <c r="C68" s="11">
        <v>63</v>
      </c>
      <c r="D68" s="11">
        <v>86</v>
      </c>
      <c r="E68" s="11">
        <v>29</v>
      </c>
      <c r="F68" s="11">
        <v>46</v>
      </c>
      <c r="G68" s="11">
        <f t="shared" si="3"/>
        <v>224</v>
      </c>
      <c r="H68" s="71">
        <f t="shared" si="4"/>
        <v>63</v>
      </c>
    </row>
    <row r="69" spans="1:8">
      <c r="A69" s="11" t="s">
        <v>325</v>
      </c>
      <c r="B69" s="11" t="s">
        <v>325</v>
      </c>
      <c r="C69" s="11">
        <v>37</v>
      </c>
      <c r="D69" s="11">
        <v>45</v>
      </c>
      <c r="E69" s="11">
        <v>17</v>
      </c>
      <c r="F69" s="11">
        <v>24</v>
      </c>
      <c r="G69" s="11">
        <f t="shared" si="3"/>
        <v>123</v>
      </c>
      <c r="H69" s="71">
        <f t="shared" si="4"/>
        <v>37</v>
      </c>
    </row>
    <row r="70" spans="1:8">
      <c r="A70" s="11" t="s">
        <v>38</v>
      </c>
      <c r="B70" s="11" t="s">
        <v>38</v>
      </c>
      <c r="C70" s="11">
        <v>76</v>
      </c>
      <c r="D70" s="11">
        <v>109</v>
      </c>
      <c r="E70" s="11">
        <v>79</v>
      </c>
      <c r="F70" s="11">
        <v>27</v>
      </c>
      <c r="G70" s="11">
        <f t="shared" si="3"/>
        <v>291</v>
      </c>
      <c r="H70" s="71">
        <f t="shared" si="4"/>
        <v>76</v>
      </c>
    </row>
    <row r="71" spans="1:8">
      <c r="A71" s="11" t="s">
        <v>250</v>
      </c>
      <c r="B71" s="11" t="s">
        <v>250</v>
      </c>
      <c r="C71" s="11">
        <v>69</v>
      </c>
      <c r="D71" s="11">
        <v>75</v>
      </c>
      <c r="E71" s="11">
        <v>36</v>
      </c>
      <c r="F71" s="11">
        <v>17</v>
      </c>
      <c r="G71" s="11">
        <f t="shared" si="3"/>
        <v>197</v>
      </c>
      <c r="H71" s="71">
        <f t="shared" si="4"/>
        <v>69</v>
      </c>
    </row>
    <row r="72" spans="1:8">
      <c r="A72" s="11" t="s">
        <v>344</v>
      </c>
      <c r="B72" s="11" t="s">
        <v>344</v>
      </c>
      <c r="C72" s="11">
        <v>61</v>
      </c>
      <c r="D72" s="11">
        <v>67</v>
      </c>
      <c r="E72" s="11">
        <v>46</v>
      </c>
      <c r="F72" s="11">
        <v>15</v>
      </c>
      <c r="G72" s="11">
        <f t="shared" si="3"/>
        <v>189</v>
      </c>
      <c r="H72" s="71">
        <f t="shared" si="4"/>
        <v>61</v>
      </c>
    </row>
    <row r="73" spans="1:8">
      <c r="A73" s="11" t="s">
        <v>86</v>
      </c>
      <c r="B73" s="11" t="s">
        <v>86</v>
      </c>
      <c r="C73" s="11">
        <v>64</v>
      </c>
      <c r="D73" s="11">
        <v>39</v>
      </c>
      <c r="E73" s="11">
        <v>19</v>
      </c>
      <c r="F73" s="11">
        <v>75</v>
      </c>
      <c r="G73" s="11">
        <f t="shared" si="3"/>
        <v>197</v>
      </c>
      <c r="H73" s="71">
        <f t="shared" si="4"/>
        <v>64</v>
      </c>
    </row>
    <row r="74" spans="1:8">
      <c r="A74" s="11" t="s">
        <v>253</v>
      </c>
      <c r="B74" s="11" t="s">
        <v>253</v>
      </c>
      <c r="C74" s="11">
        <v>58</v>
      </c>
      <c r="D74" s="11">
        <v>48</v>
      </c>
      <c r="E74" s="11">
        <v>32</v>
      </c>
      <c r="F74" s="11">
        <v>30</v>
      </c>
      <c r="G74" s="11">
        <f t="shared" si="3"/>
        <v>168</v>
      </c>
      <c r="H74" s="71">
        <f t="shared" si="4"/>
        <v>58</v>
      </c>
    </row>
    <row r="75" spans="1:8">
      <c r="A75" s="11" t="s">
        <v>254</v>
      </c>
      <c r="B75" s="11" t="s">
        <v>254</v>
      </c>
      <c r="C75" s="11">
        <v>49</v>
      </c>
      <c r="D75" s="11">
        <v>48</v>
      </c>
      <c r="E75" s="11">
        <v>2</v>
      </c>
      <c r="F75" s="11">
        <v>86</v>
      </c>
      <c r="G75" s="11">
        <f t="shared" si="3"/>
        <v>185</v>
      </c>
      <c r="H75" s="71">
        <f t="shared" si="4"/>
        <v>49</v>
      </c>
    </row>
    <row r="76" spans="1:8">
      <c r="A76" s="11" t="s">
        <v>332</v>
      </c>
      <c r="B76" s="11" t="s">
        <v>332</v>
      </c>
      <c r="C76" s="11">
        <v>137</v>
      </c>
      <c r="D76" s="11">
        <v>222</v>
      </c>
      <c r="E76" s="11">
        <v>66</v>
      </c>
      <c r="F76" s="11">
        <v>103</v>
      </c>
      <c r="G76" s="11">
        <f t="shared" si="3"/>
        <v>528</v>
      </c>
      <c r="H76" s="71">
        <f t="shared" si="4"/>
        <v>137</v>
      </c>
    </row>
    <row r="77" spans="1:8">
      <c r="A77" s="11" t="s">
        <v>312</v>
      </c>
      <c r="B77" s="11" t="s">
        <v>312</v>
      </c>
      <c r="C77" s="11">
        <v>37</v>
      </c>
      <c r="D77" s="11">
        <v>26</v>
      </c>
      <c r="E77" s="11">
        <v>29</v>
      </c>
      <c r="F77" s="11">
        <v>31</v>
      </c>
      <c r="G77" s="11">
        <f t="shared" si="3"/>
        <v>123</v>
      </c>
      <c r="H77" s="71">
        <f t="shared" si="4"/>
        <v>37</v>
      </c>
    </row>
    <row r="78" spans="1:8">
      <c r="A78" s="11" t="s">
        <v>303</v>
      </c>
      <c r="B78" s="11" t="s">
        <v>303</v>
      </c>
      <c r="C78" s="11">
        <v>39</v>
      </c>
      <c r="D78" s="11">
        <v>61</v>
      </c>
      <c r="E78" s="11">
        <v>21</v>
      </c>
      <c r="F78" s="11">
        <v>3</v>
      </c>
      <c r="G78" s="11">
        <f t="shared" si="3"/>
        <v>124</v>
      </c>
      <c r="H78" s="71">
        <f t="shared" si="4"/>
        <v>39</v>
      </c>
    </row>
    <row r="79" spans="1:8">
      <c r="A79" s="11" t="s">
        <v>345</v>
      </c>
      <c r="B79" s="11" t="s">
        <v>345</v>
      </c>
      <c r="C79" s="11">
        <v>17</v>
      </c>
      <c r="D79" s="11">
        <v>30</v>
      </c>
      <c r="E79" s="11">
        <v>18</v>
      </c>
      <c r="F79" s="11">
        <v>9</v>
      </c>
      <c r="G79" s="11">
        <f t="shared" si="3"/>
        <v>74</v>
      </c>
      <c r="H79" s="71">
        <f t="shared" si="4"/>
        <v>17</v>
      </c>
    </row>
    <row r="80" spans="1:8">
      <c r="A80" s="11" t="s">
        <v>259</v>
      </c>
      <c r="B80" s="11" t="s">
        <v>259</v>
      </c>
      <c r="C80" s="11">
        <v>99</v>
      </c>
      <c r="D80" s="11">
        <v>73</v>
      </c>
      <c r="E80" s="11">
        <v>35</v>
      </c>
      <c r="F80" s="11">
        <v>25</v>
      </c>
      <c r="G80" s="11">
        <f t="shared" si="3"/>
        <v>232</v>
      </c>
      <c r="H80" s="71">
        <f t="shared" si="4"/>
        <v>99</v>
      </c>
    </row>
    <row r="81" spans="1:8">
      <c r="A81" s="11" t="s">
        <v>260</v>
      </c>
      <c r="B81" s="11" t="s">
        <v>260</v>
      </c>
      <c r="C81" s="11">
        <v>95</v>
      </c>
      <c r="D81" s="11">
        <v>37</v>
      </c>
      <c r="E81" s="11">
        <v>69</v>
      </c>
      <c r="F81" s="11">
        <v>15</v>
      </c>
      <c r="G81" s="11">
        <f t="shared" si="3"/>
        <v>216</v>
      </c>
      <c r="H81" s="71">
        <f t="shared" si="4"/>
        <v>95</v>
      </c>
    </row>
    <row r="82" spans="1:8">
      <c r="A82" s="11" t="s">
        <v>326</v>
      </c>
      <c r="B82" s="11" t="s">
        <v>326</v>
      </c>
      <c r="C82" s="11">
        <v>87</v>
      </c>
      <c r="D82" s="11">
        <v>79</v>
      </c>
      <c r="E82" s="11">
        <v>99</v>
      </c>
      <c r="F82" s="11">
        <v>33</v>
      </c>
      <c r="G82" s="11">
        <f t="shared" si="3"/>
        <v>298</v>
      </c>
      <c r="H82" s="71">
        <f t="shared" si="4"/>
        <v>87</v>
      </c>
    </row>
    <row r="83" spans="1:8">
      <c r="A83" s="11" t="s">
        <v>313</v>
      </c>
      <c r="B83" s="11" t="s">
        <v>313</v>
      </c>
      <c r="C83" s="11">
        <v>67</v>
      </c>
      <c r="D83" s="11">
        <v>40</v>
      </c>
      <c r="E83" s="11">
        <v>29</v>
      </c>
      <c r="F83" s="11">
        <v>26</v>
      </c>
      <c r="G83" s="11">
        <f t="shared" ref="G83:G101" si="5">SUM(C83:F83)</f>
        <v>162</v>
      </c>
      <c r="H83" s="71">
        <f t="shared" si="4"/>
        <v>67</v>
      </c>
    </row>
    <row r="84" spans="1:8">
      <c r="A84" s="11" t="s">
        <v>14</v>
      </c>
      <c r="B84" s="11" t="s">
        <v>14</v>
      </c>
      <c r="C84" s="11">
        <v>61</v>
      </c>
      <c r="D84" s="11">
        <v>61</v>
      </c>
      <c r="E84" s="11">
        <v>51</v>
      </c>
      <c r="F84" s="11">
        <v>189</v>
      </c>
      <c r="G84" s="11">
        <f t="shared" si="5"/>
        <v>362</v>
      </c>
      <c r="H84" s="71">
        <f t="shared" si="4"/>
        <v>61</v>
      </c>
    </row>
    <row r="85" spans="1:8">
      <c r="A85" s="11" t="s">
        <v>380</v>
      </c>
      <c r="B85" s="11" t="s">
        <v>262</v>
      </c>
      <c r="C85" s="11">
        <v>75</v>
      </c>
      <c r="D85" s="11">
        <v>90</v>
      </c>
      <c r="E85" s="11">
        <v>38</v>
      </c>
      <c r="F85" s="11">
        <v>105</v>
      </c>
      <c r="G85" s="11">
        <f t="shared" si="5"/>
        <v>308</v>
      </c>
      <c r="H85" s="71">
        <f t="shared" si="4"/>
        <v>75</v>
      </c>
    </row>
    <row r="86" spans="1:8">
      <c r="A86" s="11" t="s">
        <v>263</v>
      </c>
      <c r="B86" s="11" t="s">
        <v>263</v>
      </c>
      <c r="C86" s="11">
        <v>20</v>
      </c>
      <c r="D86" s="11">
        <v>57</v>
      </c>
      <c r="E86" s="11">
        <v>44</v>
      </c>
      <c r="F86" s="11">
        <v>15</v>
      </c>
      <c r="G86" s="11">
        <f t="shared" si="5"/>
        <v>136</v>
      </c>
      <c r="H86" s="71">
        <f t="shared" si="4"/>
        <v>20</v>
      </c>
    </row>
    <row r="87" spans="1:8">
      <c r="A87" s="11" t="s">
        <v>327</v>
      </c>
      <c r="B87" s="11" t="s">
        <v>327</v>
      </c>
      <c r="C87" s="11">
        <v>29</v>
      </c>
      <c r="D87" s="11">
        <v>47</v>
      </c>
      <c r="E87" s="11">
        <v>39</v>
      </c>
      <c r="F87" s="11">
        <v>1</v>
      </c>
      <c r="G87" s="11">
        <f t="shared" si="5"/>
        <v>116</v>
      </c>
      <c r="H87" s="71">
        <f t="shared" si="4"/>
        <v>29</v>
      </c>
    </row>
    <row r="88" spans="1:8">
      <c r="A88" s="11" t="s">
        <v>304</v>
      </c>
      <c r="B88" s="11" t="s">
        <v>392</v>
      </c>
      <c r="C88" s="11">
        <v>99</v>
      </c>
      <c r="D88" s="11">
        <v>63</v>
      </c>
      <c r="E88" s="11">
        <v>43</v>
      </c>
      <c r="F88" s="11">
        <v>29</v>
      </c>
      <c r="G88" s="11">
        <f t="shared" si="5"/>
        <v>234</v>
      </c>
      <c r="H88" s="71">
        <f t="shared" si="4"/>
        <v>99</v>
      </c>
    </row>
    <row r="89" spans="1:8">
      <c r="A89" s="11" t="s">
        <v>266</v>
      </c>
      <c r="B89" s="11" t="s">
        <v>266</v>
      </c>
      <c r="C89" s="11">
        <v>244</v>
      </c>
      <c r="D89" s="11">
        <v>111</v>
      </c>
      <c r="E89" s="11">
        <v>102</v>
      </c>
      <c r="F89" s="11">
        <v>94</v>
      </c>
      <c r="G89" s="11">
        <f t="shared" si="5"/>
        <v>551</v>
      </c>
      <c r="H89" s="71">
        <f t="shared" si="4"/>
        <v>244</v>
      </c>
    </row>
    <row r="90" spans="1:8">
      <c r="A90" s="11" t="s">
        <v>346</v>
      </c>
      <c r="B90" s="11" t="s">
        <v>346</v>
      </c>
      <c r="C90" s="11">
        <v>75</v>
      </c>
      <c r="D90" s="11">
        <v>106</v>
      </c>
      <c r="E90" s="11">
        <v>18</v>
      </c>
      <c r="F90" s="11">
        <v>116</v>
      </c>
      <c r="G90" s="11">
        <f t="shared" si="5"/>
        <v>315</v>
      </c>
      <c r="H90" s="71">
        <f t="shared" si="4"/>
        <v>75</v>
      </c>
    </row>
    <row r="91" spans="1:8">
      <c r="A91" s="11" t="s">
        <v>333</v>
      </c>
      <c r="B91" s="11" t="s">
        <v>333</v>
      </c>
      <c r="C91" s="11">
        <v>35</v>
      </c>
      <c r="D91" s="11">
        <v>63</v>
      </c>
      <c r="E91" s="11">
        <v>54</v>
      </c>
      <c r="F91" s="11">
        <v>23</v>
      </c>
      <c r="G91" s="11">
        <f t="shared" si="5"/>
        <v>175</v>
      </c>
      <c r="H91" s="71">
        <f t="shared" si="4"/>
        <v>35</v>
      </c>
    </row>
    <row r="92" spans="1:8">
      <c r="A92" s="11" t="s">
        <v>314</v>
      </c>
      <c r="B92" s="11" t="s">
        <v>314</v>
      </c>
      <c r="C92" s="11">
        <v>177</v>
      </c>
      <c r="D92" s="11">
        <v>91</v>
      </c>
      <c r="E92" s="11">
        <v>96</v>
      </c>
      <c r="F92" s="11">
        <v>12</v>
      </c>
      <c r="G92" s="11">
        <f t="shared" si="5"/>
        <v>376</v>
      </c>
      <c r="H92" s="71">
        <f t="shared" si="4"/>
        <v>177</v>
      </c>
    </row>
    <row r="93" spans="1:8">
      <c r="A93" s="11" t="s">
        <v>347</v>
      </c>
      <c r="B93" s="11" t="s">
        <v>347</v>
      </c>
      <c r="C93" s="11">
        <v>59</v>
      </c>
      <c r="D93" s="11">
        <v>94</v>
      </c>
      <c r="E93" s="11">
        <v>17</v>
      </c>
      <c r="F93" s="11">
        <v>94</v>
      </c>
      <c r="G93" s="11">
        <f t="shared" si="5"/>
        <v>264</v>
      </c>
      <c r="H93" s="71">
        <f t="shared" si="4"/>
        <v>59</v>
      </c>
    </row>
    <row r="94" spans="1:8">
      <c r="A94" s="11" t="s">
        <v>270</v>
      </c>
      <c r="B94" s="11" t="s">
        <v>270</v>
      </c>
      <c r="C94" s="11">
        <v>51</v>
      </c>
      <c r="D94" s="11">
        <v>49</v>
      </c>
      <c r="E94" s="11">
        <v>17</v>
      </c>
      <c r="F94" s="11">
        <v>44</v>
      </c>
      <c r="G94" s="11">
        <f t="shared" si="5"/>
        <v>161</v>
      </c>
      <c r="H94" s="71">
        <f t="shared" si="4"/>
        <v>51</v>
      </c>
    </row>
    <row r="95" spans="1:8">
      <c r="A95" s="11" t="s">
        <v>381</v>
      </c>
      <c r="B95" s="11" t="s">
        <v>272</v>
      </c>
      <c r="C95" s="11">
        <v>109</v>
      </c>
      <c r="D95" s="11">
        <v>129</v>
      </c>
      <c r="E95" s="11">
        <v>83</v>
      </c>
      <c r="F95" s="11">
        <v>53</v>
      </c>
      <c r="G95" s="11">
        <f t="shared" si="5"/>
        <v>374</v>
      </c>
      <c r="H95" s="71">
        <f t="shared" si="4"/>
        <v>109</v>
      </c>
    </row>
    <row r="96" spans="1:8">
      <c r="A96" s="11" t="s">
        <v>382</v>
      </c>
      <c r="B96" s="11" t="s">
        <v>356</v>
      </c>
      <c r="C96" s="11">
        <v>175</v>
      </c>
      <c r="D96" s="11">
        <v>86</v>
      </c>
      <c r="E96" s="11">
        <v>103</v>
      </c>
      <c r="F96" s="11">
        <v>23</v>
      </c>
      <c r="G96" s="11">
        <f t="shared" si="5"/>
        <v>387</v>
      </c>
      <c r="H96" s="71">
        <f t="shared" si="4"/>
        <v>175</v>
      </c>
    </row>
    <row r="97" spans="1:8">
      <c r="A97" s="11" t="s">
        <v>383</v>
      </c>
      <c r="B97" s="11" t="s">
        <v>274</v>
      </c>
      <c r="C97" s="11">
        <v>113</v>
      </c>
      <c r="D97" s="11">
        <v>92</v>
      </c>
      <c r="E97" s="11">
        <v>117</v>
      </c>
      <c r="F97" s="11">
        <v>37</v>
      </c>
      <c r="G97" s="11">
        <f t="shared" si="5"/>
        <v>359</v>
      </c>
      <c r="H97" s="71">
        <f t="shared" si="4"/>
        <v>113</v>
      </c>
    </row>
    <row r="98" spans="1:8">
      <c r="A98" s="11" t="s">
        <v>305</v>
      </c>
      <c r="B98" s="11" t="s">
        <v>305</v>
      </c>
      <c r="C98" s="11">
        <v>42</v>
      </c>
      <c r="D98" s="11">
        <v>53</v>
      </c>
      <c r="E98" s="11">
        <v>34</v>
      </c>
      <c r="F98" s="11">
        <v>2</v>
      </c>
      <c r="G98" s="11">
        <f t="shared" si="5"/>
        <v>131</v>
      </c>
      <c r="H98" s="71">
        <f t="shared" si="4"/>
        <v>42</v>
      </c>
    </row>
    <row r="99" spans="1:8">
      <c r="A99" s="11" t="s">
        <v>277</v>
      </c>
      <c r="B99" s="11" t="s">
        <v>277</v>
      </c>
      <c r="C99" s="11">
        <v>101</v>
      </c>
      <c r="D99" s="11">
        <v>114</v>
      </c>
      <c r="E99" s="11">
        <v>17</v>
      </c>
      <c r="F99" s="11">
        <v>118</v>
      </c>
      <c r="G99" s="11">
        <f t="shared" si="5"/>
        <v>350</v>
      </c>
      <c r="H99" s="71">
        <f t="shared" si="4"/>
        <v>101</v>
      </c>
    </row>
    <row r="100" spans="1:8">
      <c r="A100" s="11" t="s">
        <v>315</v>
      </c>
      <c r="B100" s="11" t="s">
        <v>120</v>
      </c>
      <c r="C100" s="11">
        <v>58</v>
      </c>
      <c r="D100" s="11">
        <v>84</v>
      </c>
      <c r="E100" s="11">
        <v>43</v>
      </c>
      <c r="F100" s="11">
        <v>55</v>
      </c>
      <c r="G100" s="11">
        <f t="shared" si="5"/>
        <v>240</v>
      </c>
      <c r="H100" s="71">
        <f t="shared" si="4"/>
        <v>58</v>
      </c>
    </row>
    <row r="101" spans="1:8">
      <c r="A101" s="11" t="s">
        <v>384</v>
      </c>
      <c r="B101" s="11" t="s">
        <v>357</v>
      </c>
      <c r="C101" s="11">
        <v>215</v>
      </c>
      <c r="D101" s="11">
        <v>127</v>
      </c>
      <c r="E101" s="11">
        <v>106</v>
      </c>
      <c r="F101" s="11">
        <v>64</v>
      </c>
      <c r="G101" s="11">
        <f t="shared" si="5"/>
        <v>512</v>
      </c>
      <c r="H101" s="71">
        <f t="shared" si="4"/>
        <v>215</v>
      </c>
    </row>
    <row r="102" spans="1:8">
      <c r="A102" s="11" t="s">
        <v>316</v>
      </c>
      <c r="B102" s="11" t="s">
        <v>557</v>
      </c>
      <c r="C102" s="11">
        <v>84</v>
      </c>
      <c r="D102" s="11">
        <v>99</v>
      </c>
      <c r="E102" s="11">
        <v>89</v>
      </c>
      <c r="F102" s="11">
        <v>155</v>
      </c>
      <c r="G102" s="11">
        <v>427</v>
      </c>
      <c r="H102" s="71">
        <v>84</v>
      </c>
    </row>
    <row r="103" spans="1:8">
      <c r="A103" s="11" t="s">
        <v>385</v>
      </c>
      <c r="B103" s="11" t="s">
        <v>552</v>
      </c>
      <c r="C103" s="11">
        <v>40</v>
      </c>
      <c r="D103" s="11">
        <v>21</v>
      </c>
      <c r="E103" s="11">
        <v>27</v>
      </c>
      <c r="F103" s="11">
        <v>19</v>
      </c>
      <c r="G103" s="11">
        <f>SUM(C103:F103)</f>
        <v>107</v>
      </c>
      <c r="H103" s="71">
        <f t="shared" si="4"/>
        <v>40</v>
      </c>
    </row>
    <row r="104" spans="1:8">
      <c r="A104" s="11" t="s">
        <v>280</v>
      </c>
      <c r="B104" s="11" t="s">
        <v>362</v>
      </c>
      <c r="C104" s="11">
        <v>85</v>
      </c>
      <c r="D104" s="11">
        <v>124</v>
      </c>
      <c r="E104" s="11">
        <v>23</v>
      </c>
      <c r="F104" s="11">
        <v>84</v>
      </c>
      <c r="G104" s="11">
        <f t="shared" ref="G104:G119" si="6">SUM(C104:F104)</f>
        <v>316</v>
      </c>
      <c r="H104" s="71">
        <f t="shared" si="4"/>
        <v>85</v>
      </c>
    </row>
    <row r="105" spans="1:8">
      <c r="A105" s="11" t="s">
        <v>334</v>
      </c>
      <c r="B105" s="11" t="s">
        <v>334</v>
      </c>
      <c r="C105" s="11">
        <v>66</v>
      </c>
      <c r="D105" s="11">
        <v>58</v>
      </c>
      <c r="E105" s="11">
        <v>30</v>
      </c>
      <c r="F105" s="11">
        <v>59</v>
      </c>
      <c r="G105" s="11">
        <f t="shared" si="6"/>
        <v>213</v>
      </c>
      <c r="H105" s="71">
        <f t="shared" si="4"/>
        <v>66</v>
      </c>
    </row>
    <row r="106" spans="1:8">
      <c r="A106" s="11" t="s">
        <v>386</v>
      </c>
      <c r="B106" s="11" t="s">
        <v>358</v>
      </c>
      <c r="C106" s="11">
        <v>14</v>
      </c>
      <c r="D106" s="11">
        <v>13</v>
      </c>
      <c r="E106" s="11">
        <v>25</v>
      </c>
      <c r="F106" s="11">
        <v>2</v>
      </c>
      <c r="G106" s="11">
        <f t="shared" si="6"/>
        <v>54</v>
      </c>
      <c r="H106" s="71">
        <f t="shared" si="4"/>
        <v>14</v>
      </c>
    </row>
    <row r="107" spans="1:8">
      <c r="A107" s="11" t="s">
        <v>387</v>
      </c>
      <c r="B107" s="11" t="s">
        <v>359</v>
      </c>
      <c r="C107" s="11">
        <v>135</v>
      </c>
      <c r="D107" s="11">
        <v>75</v>
      </c>
      <c r="E107" s="11">
        <v>94</v>
      </c>
      <c r="F107" s="11">
        <v>14</v>
      </c>
      <c r="G107" s="11">
        <f t="shared" si="6"/>
        <v>318</v>
      </c>
      <c r="H107" s="71">
        <f t="shared" si="4"/>
        <v>135</v>
      </c>
    </row>
    <row r="108" spans="1:8">
      <c r="A108" s="11" t="s">
        <v>335</v>
      </c>
      <c r="B108" s="11" t="s">
        <v>335</v>
      </c>
      <c r="C108" s="11">
        <v>54</v>
      </c>
      <c r="D108" s="11">
        <v>53</v>
      </c>
      <c r="E108" s="11">
        <v>44</v>
      </c>
      <c r="F108" s="11">
        <v>1</v>
      </c>
      <c r="G108" s="11">
        <f t="shared" si="6"/>
        <v>152</v>
      </c>
      <c r="H108" s="71">
        <f t="shared" si="4"/>
        <v>54</v>
      </c>
    </row>
    <row r="109" spans="1:8">
      <c r="A109" s="11" t="s">
        <v>388</v>
      </c>
      <c r="B109" s="11" t="s">
        <v>360</v>
      </c>
      <c r="C109" s="11">
        <v>128</v>
      </c>
      <c r="D109" s="11">
        <v>83</v>
      </c>
      <c r="E109" s="11">
        <v>90</v>
      </c>
      <c r="F109" s="11">
        <v>43</v>
      </c>
      <c r="G109" s="11">
        <f t="shared" si="6"/>
        <v>344</v>
      </c>
      <c r="H109" s="71">
        <f t="shared" si="4"/>
        <v>128</v>
      </c>
    </row>
    <row r="110" spans="1:8">
      <c r="A110" s="11" t="s">
        <v>285</v>
      </c>
      <c r="B110" s="11" t="s">
        <v>285</v>
      </c>
      <c r="C110" s="11">
        <v>55</v>
      </c>
      <c r="D110" s="11">
        <v>75</v>
      </c>
      <c r="E110" s="11">
        <v>26</v>
      </c>
      <c r="F110" s="11">
        <v>75</v>
      </c>
      <c r="G110" s="11">
        <f t="shared" si="6"/>
        <v>231</v>
      </c>
      <c r="H110" s="71">
        <f t="shared" si="4"/>
        <v>55</v>
      </c>
    </row>
    <row r="111" spans="1:8">
      <c r="A111" s="11" t="s">
        <v>306</v>
      </c>
      <c r="B111" s="11" t="s">
        <v>306</v>
      </c>
      <c r="C111" s="11">
        <v>210</v>
      </c>
      <c r="D111" s="11">
        <v>259</v>
      </c>
      <c r="E111" s="11">
        <v>162</v>
      </c>
      <c r="F111" s="11">
        <v>102</v>
      </c>
      <c r="G111" s="11">
        <f t="shared" si="6"/>
        <v>733</v>
      </c>
      <c r="H111" s="71">
        <f t="shared" si="4"/>
        <v>210</v>
      </c>
    </row>
    <row r="112" spans="1:8">
      <c r="A112" s="11" t="s">
        <v>336</v>
      </c>
      <c r="B112" s="11" t="s">
        <v>336</v>
      </c>
      <c r="C112" s="11">
        <v>46</v>
      </c>
      <c r="D112" s="11">
        <v>29</v>
      </c>
      <c r="E112" s="11">
        <v>46</v>
      </c>
      <c r="F112" s="11">
        <v>2</v>
      </c>
      <c r="G112" s="11">
        <f t="shared" si="6"/>
        <v>123</v>
      </c>
      <c r="H112" s="71">
        <f t="shared" si="4"/>
        <v>46</v>
      </c>
    </row>
    <row r="113" spans="1:8">
      <c r="A113" s="11" t="s">
        <v>317</v>
      </c>
      <c r="B113" s="11" t="s">
        <v>317</v>
      </c>
      <c r="C113" s="11">
        <v>155</v>
      </c>
      <c r="D113" s="11">
        <v>102</v>
      </c>
      <c r="E113" s="11">
        <v>99</v>
      </c>
      <c r="F113" s="11">
        <v>69</v>
      </c>
      <c r="G113" s="11">
        <f t="shared" si="6"/>
        <v>425</v>
      </c>
      <c r="H113" s="71">
        <f t="shared" si="4"/>
        <v>155</v>
      </c>
    </row>
    <row r="114" spans="1:8">
      <c r="A114" s="11" t="s">
        <v>348</v>
      </c>
      <c r="B114" s="11" t="s">
        <v>348</v>
      </c>
      <c r="C114" s="11">
        <v>97</v>
      </c>
      <c r="D114" s="11">
        <v>77</v>
      </c>
      <c r="E114" s="11">
        <v>41</v>
      </c>
      <c r="F114" s="11">
        <v>30</v>
      </c>
      <c r="G114" s="11">
        <f t="shared" si="6"/>
        <v>245</v>
      </c>
      <c r="H114" s="71">
        <f t="shared" si="4"/>
        <v>97</v>
      </c>
    </row>
    <row r="115" spans="1:8">
      <c r="A115" s="11" t="s">
        <v>290</v>
      </c>
      <c r="B115" s="11" t="s">
        <v>290</v>
      </c>
      <c r="C115" s="11">
        <v>29</v>
      </c>
      <c r="D115" s="11">
        <v>16</v>
      </c>
      <c r="E115" s="11">
        <v>16</v>
      </c>
      <c r="F115" s="11">
        <v>46</v>
      </c>
      <c r="G115" s="11">
        <f t="shared" si="6"/>
        <v>107</v>
      </c>
      <c r="H115" s="71">
        <f t="shared" si="4"/>
        <v>29</v>
      </c>
    </row>
    <row r="116" spans="1:8">
      <c r="A116" s="11" t="s">
        <v>337</v>
      </c>
      <c r="B116" s="11" t="s">
        <v>337</v>
      </c>
      <c r="C116" s="11">
        <v>74</v>
      </c>
      <c r="D116" s="11">
        <v>103</v>
      </c>
      <c r="E116" s="11">
        <v>86</v>
      </c>
      <c r="F116" s="11">
        <v>7</v>
      </c>
      <c r="G116" s="11">
        <f t="shared" si="6"/>
        <v>270</v>
      </c>
      <c r="H116" s="71">
        <f t="shared" si="4"/>
        <v>74</v>
      </c>
    </row>
    <row r="117" spans="1:8">
      <c r="A117" s="11" t="s">
        <v>361</v>
      </c>
      <c r="B117" s="11" t="s">
        <v>361</v>
      </c>
      <c r="C117" s="11">
        <v>17</v>
      </c>
      <c r="D117" s="11">
        <v>32</v>
      </c>
      <c r="E117" s="11">
        <v>47</v>
      </c>
      <c r="F117" s="11">
        <v>5</v>
      </c>
      <c r="G117" s="11">
        <f t="shared" si="6"/>
        <v>101</v>
      </c>
      <c r="H117" s="71">
        <f t="shared" si="4"/>
        <v>17</v>
      </c>
    </row>
    <row r="118" spans="1:8">
      <c r="A118" s="11" t="s">
        <v>349</v>
      </c>
      <c r="B118" s="11" t="s">
        <v>349</v>
      </c>
      <c r="C118" s="11">
        <v>45</v>
      </c>
      <c r="D118" s="11">
        <v>100</v>
      </c>
      <c r="E118" s="11">
        <v>35</v>
      </c>
      <c r="F118" s="11">
        <v>63</v>
      </c>
      <c r="G118" s="11">
        <f t="shared" si="6"/>
        <v>243</v>
      </c>
      <c r="H118" s="71">
        <f t="shared" si="4"/>
        <v>45</v>
      </c>
    </row>
    <row r="119" spans="1:8">
      <c r="A119" s="11" t="s">
        <v>294</v>
      </c>
      <c r="B119" s="11" t="s">
        <v>294</v>
      </c>
      <c r="C119" s="11">
        <v>82</v>
      </c>
      <c r="D119" s="11">
        <v>85</v>
      </c>
      <c r="E119" s="11">
        <v>42</v>
      </c>
      <c r="F119" s="11">
        <v>40</v>
      </c>
      <c r="G119" s="11">
        <f t="shared" si="6"/>
        <v>249</v>
      </c>
      <c r="H119" s="71">
        <f t="shared" si="4"/>
        <v>82</v>
      </c>
    </row>
  </sheetData>
  <autoFilter ref="A1:H119" xr:uid="{3643A73E-23BC-42F7-9A8A-FB7F12B84898}">
    <sortState xmlns:xlrd2="http://schemas.microsoft.com/office/spreadsheetml/2017/richdata2" ref="A2:H119">
      <sortCondition ref="B1:B119"/>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1F6E7-5DCC-4C49-B166-1D22BD8E4743}">
  <sheetPr codeName="Sheet5"/>
  <dimension ref="A1:I123"/>
  <sheetViews>
    <sheetView zoomScale="115" zoomScaleNormal="115" workbookViewId="0">
      <pane ySplit="1" topLeftCell="A2" activePane="bottomLeft" state="frozen"/>
      <selection pane="bottomLeft" activeCell="G8" sqref="G8"/>
    </sheetView>
  </sheetViews>
  <sheetFormatPr defaultColWidth="8.81640625" defaultRowHeight="14.5"/>
  <cols>
    <col min="1" max="1" width="26.1796875" style="73" bestFit="1" customWidth="1"/>
    <col min="2" max="2" width="23.81640625" style="73" customWidth="1"/>
    <col min="3" max="3" width="14" style="76" customWidth="1"/>
    <col min="4" max="4" width="13" style="76" customWidth="1"/>
    <col min="5" max="5" width="13.81640625" style="78" customWidth="1"/>
    <col min="6" max="16384" width="8.81640625" style="73"/>
  </cols>
  <sheetData>
    <row r="1" spans="1:9" ht="71.5" customHeight="1">
      <c r="A1" s="87" t="s">
        <v>564</v>
      </c>
      <c r="B1" s="80" t="s">
        <v>441</v>
      </c>
      <c r="C1" s="81" t="s">
        <v>442</v>
      </c>
      <c r="D1" s="82" t="s">
        <v>297</v>
      </c>
      <c r="E1" s="79" t="s">
        <v>550</v>
      </c>
    </row>
    <row r="2" spans="1:9">
      <c r="A2" s="6" t="s">
        <v>126</v>
      </c>
      <c r="B2" s="74" t="s">
        <v>368</v>
      </c>
      <c r="C2" s="75">
        <v>183</v>
      </c>
      <c r="D2" s="75">
        <v>48</v>
      </c>
      <c r="E2" s="77">
        <v>45</v>
      </c>
      <c r="F2" s="93"/>
      <c r="G2" s="93"/>
      <c r="H2" s="93"/>
      <c r="I2" s="94"/>
    </row>
    <row r="3" spans="1:9">
      <c r="A3" s="6" t="s">
        <v>100</v>
      </c>
      <c r="B3" s="74" t="s">
        <v>443</v>
      </c>
      <c r="C3" s="75">
        <v>216</v>
      </c>
      <c r="D3" s="75">
        <v>68</v>
      </c>
      <c r="E3" s="77">
        <v>49</v>
      </c>
    </row>
    <row r="4" spans="1:9">
      <c r="A4" s="6" t="s">
        <v>91</v>
      </c>
      <c r="B4" s="74" t="s">
        <v>444</v>
      </c>
      <c r="C4" s="75">
        <v>134</v>
      </c>
      <c r="D4" s="75">
        <v>50</v>
      </c>
      <c r="E4" s="77">
        <v>32</v>
      </c>
    </row>
    <row r="5" spans="1:9">
      <c r="A5" s="6" t="s">
        <v>33</v>
      </c>
      <c r="B5" s="74" t="s">
        <v>445</v>
      </c>
      <c r="C5" s="75">
        <v>134</v>
      </c>
      <c r="D5" s="75">
        <v>44</v>
      </c>
      <c r="E5" s="77">
        <v>43</v>
      </c>
    </row>
    <row r="6" spans="1:9">
      <c r="A6" s="6" t="s">
        <v>94</v>
      </c>
      <c r="B6" s="74" t="s">
        <v>446</v>
      </c>
      <c r="C6" s="75">
        <v>169</v>
      </c>
      <c r="D6" s="75">
        <v>110</v>
      </c>
      <c r="E6" s="77">
        <v>103</v>
      </c>
    </row>
    <row r="7" spans="1:9">
      <c r="A7" s="6" t="s">
        <v>554</v>
      </c>
      <c r="B7" s="74" t="s">
        <v>560</v>
      </c>
      <c r="C7" s="75">
        <v>482</v>
      </c>
      <c r="D7" s="75">
        <v>159</v>
      </c>
      <c r="E7" s="77">
        <v>132</v>
      </c>
    </row>
    <row r="8" spans="1:9">
      <c r="A8" s="6" t="s">
        <v>29</v>
      </c>
      <c r="B8" s="74" t="s">
        <v>447</v>
      </c>
      <c r="C8" s="75">
        <v>204</v>
      </c>
      <c r="D8" s="75">
        <v>80</v>
      </c>
      <c r="E8" s="77">
        <v>62</v>
      </c>
    </row>
    <row r="9" spans="1:9">
      <c r="A9" s="6" t="s">
        <v>78</v>
      </c>
      <c r="B9" s="74" t="s">
        <v>298</v>
      </c>
      <c r="C9" s="75">
        <v>251</v>
      </c>
      <c r="D9" s="75">
        <v>95</v>
      </c>
      <c r="E9" s="77">
        <v>82</v>
      </c>
    </row>
    <row r="10" spans="1:9">
      <c r="A10" s="6" t="s">
        <v>51</v>
      </c>
      <c r="B10" s="74" t="s">
        <v>448</v>
      </c>
      <c r="C10" s="75">
        <v>100</v>
      </c>
      <c r="D10" s="75">
        <v>35</v>
      </c>
      <c r="E10" s="77">
        <v>33</v>
      </c>
    </row>
    <row r="11" spans="1:9">
      <c r="A11" s="6" t="s">
        <v>152</v>
      </c>
      <c r="B11" s="74" t="s">
        <v>449</v>
      </c>
      <c r="C11" s="75">
        <v>112</v>
      </c>
      <c r="D11" s="75">
        <v>33</v>
      </c>
      <c r="E11" s="77">
        <v>32</v>
      </c>
    </row>
    <row r="12" spans="1:9">
      <c r="A12" s="6" t="s">
        <v>142</v>
      </c>
      <c r="B12" s="74" t="s">
        <v>450</v>
      </c>
      <c r="C12" s="75">
        <v>95</v>
      </c>
      <c r="D12" s="75">
        <v>38</v>
      </c>
      <c r="E12" s="77">
        <v>27</v>
      </c>
    </row>
    <row r="13" spans="1:9">
      <c r="A13" s="6" t="s">
        <v>11</v>
      </c>
      <c r="B13" s="74" t="s">
        <v>451</v>
      </c>
      <c r="C13" s="75">
        <v>257</v>
      </c>
      <c r="D13" s="75">
        <v>75</v>
      </c>
      <c r="E13" s="77">
        <v>60</v>
      </c>
    </row>
    <row r="14" spans="1:9">
      <c r="A14" s="6" t="s">
        <v>175</v>
      </c>
      <c r="B14" s="74" t="s">
        <v>452</v>
      </c>
      <c r="C14" s="75">
        <v>171</v>
      </c>
      <c r="D14" s="75">
        <v>95</v>
      </c>
      <c r="E14" s="77">
        <v>68</v>
      </c>
    </row>
    <row r="15" spans="1:9" s="117" customFormat="1">
      <c r="A15" s="114" t="s">
        <v>70</v>
      </c>
      <c r="B15" s="127"/>
      <c r="C15" s="115"/>
      <c r="D15" s="115"/>
      <c r="E15" s="116"/>
    </row>
    <row r="16" spans="1:9">
      <c r="A16" s="6" t="s">
        <v>59</v>
      </c>
      <c r="B16" s="74" t="s">
        <v>453</v>
      </c>
      <c r="C16" s="75">
        <v>220</v>
      </c>
      <c r="D16" s="75">
        <v>100</v>
      </c>
      <c r="E16" s="77">
        <v>88</v>
      </c>
    </row>
    <row r="17" spans="1:5">
      <c r="A17" s="6" t="s">
        <v>168</v>
      </c>
      <c r="B17" s="74" t="s">
        <v>454</v>
      </c>
      <c r="C17" s="75">
        <v>158</v>
      </c>
      <c r="D17" s="75">
        <v>39</v>
      </c>
      <c r="E17" s="77">
        <v>36</v>
      </c>
    </row>
    <row r="18" spans="1:5">
      <c r="A18" s="6" t="s">
        <v>113</v>
      </c>
      <c r="B18" s="74" t="s">
        <v>455</v>
      </c>
      <c r="C18" s="75">
        <v>253</v>
      </c>
      <c r="D18" s="75">
        <v>100</v>
      </c>
      <c r="E18" s="77">
        <v>85</v>
      </c>
    </row>
    <row r="19" spans="1:5">
      <c r="A19" s="6" t="s">
        <v>135</v>
      </c>
      <c r="B19" s="74" t="s">
        <v>456</v>
      </c>
      <c r="C19" s="75">
        <v>48</v>
      </c>
      <c r="D19" s="75">
        <v>0</v>
      </c>
      <c r="E19" s="77">
        <v>0</v>
      </c>
    </row>
    <row r="20" spans="1:5">
      <c r="A20" s="6" t="s">
        <v>161</v>
      </c>
      <c r="B20" s="74" t="s">
        <v>457</v>
      </c>
      <c r="C20" s="75">
        <v>209</v>
      </c>
      <c r="D20" s="75">
        <v>60</v>
      </c>
      <c r="E20" s="77">
        <v>57</v>
      </c>
    </row>
    <row r="21" spans="1:5">
      <c r="A21" s="6" t="s">
        <v>8</v>
      </c>
      <c r="B21" s="74" t="s">
        <v>458</v>
      </c>
      <c r="C21" s="75">
        <v>217</v>
      </c>
      <c r="D21" s="75">
        <v>59</v>
      </c>
      <c r="E21" s="77">
        <v>50</v>
      </c>
    </row>
    <row r="22" spans="1:5">
      <c r="A22" s="6" t="s">
        <v>93</v>
      </c>
      <c r="B22" s="74" t="s">
        <v>459</v>
      </c>
      <c r="C22" s="75">
        <v>860</v>
      </c>
      <c r="D22" s="75">
        <v>393</v>
      </c>
      <c r="E22" s="77">
        <v>321</v>
      </c>
    </row>
    <row r="23" spans="1:5">
      <c r="A23" s="6" t="s">
        <v>61</v>
      </c>
      <c r="B23" s="74" t="s">
        <v>460</v>
      </c>
      <c r="C23" s="75">
        <v>191</v>
      </c>
      <c r="D23" s="75">
        <v>74</v>
      </c>
      <c r="E23" s="77">
        <v>62</v>
      </c>
    </row>
    <row r="24" spans="1:5">
      <c r="A24" s="6" t="s">
        <v>147</v>
      </c>
      <c r="B24" s="74" t="s">
        <v>461</v>
      </c>
      <c r="C24" s="75">
        <v>109</v>
      </c>
      <c r="D24" s="75">
        <v>49</v>
      </c>
      <c r="E24" s="77">
        <v>44</v>
      </c>
    </row>
    <row r="25" spans="1:5">
      <c r="A25" s="6" t="s">
        <v>127</v>
      </c>
      <c r="B25" s="74" t="s">
        <v>372</v>
      </c>
      <c r="C25" s="75">
        <v>162</v>
      </c>
      <c r="D25" s="75">
        <v>56</v>
      </c>
      <c r="E25" s="77">
        <v>45</v>
      </c>
    </row>
    <row r="26" spans="1:5">
      <c r="A26" s="6" t="s">
        <v>136</v>
      </c>
      <c r="B26" s="74" t="s">
        <v>462</v>
      </c>
      <c r="C26" s="75">
        <v>106</v>
      </c>
      <c r="D26" s="75">
        <v>51</v>
      </c>
      <c r="E26" s="77">
        <v>51</v>
      </c>
    </row>
    <row r="27" spans="1:5">
      <c r="A27" s="6" t="s">
        <v>84</v>
      </c>
      <c r="B27" s="74" t="s">
        <v>463</v>
      </c>
      <c r="C27" s="75">
        <v>399</v>
      </c>
      <c r="D27" s="75">
        <v>212</v>
      </c>
      <c r="E27" s="77">
        <v>135</v>
      </c>
    </row>
    <row r="28" spans="1:5">
      <c r="A28" s="6" t="s">
        <v>13</v>
      </c>
      <c r="B28" s="74" t="s">
        <v>464</v>
      </c>
      <c r="C28" s="75">
        <v>172</v>
      </c>
      <c r="D28" s="75">
        <v>78</v>
      </c>
      <c r="E28" s="77">
        <v>67</v>
      </c>
    </row>
    <row r="29" spans="1:5">
      <c r="A29" s="6" t="s">
        <v>60</v>
      </c>
      <c r="B29" s="74" t="s">
        <v>465</v>
      </c>
      <c r="C29" s="75">
        <v>262</v>
      </c>
      <c r="D29" s="75">
        <v>84</v>
      </c>
      <c r="E29" s="77">
        <v>78</v>
      </c>
    </row>
    <row r="30" spans="1:5">
      <c r="A30" s="6" t="s">
        <v>108</v>
      </c>
      <c r="B30" s="74" t="s">
        <v>466</v>
      </c>
      <c r="C30" s="75">
        <v>193</v>
      </c>
      <c r="D30" s="75">
        <v>68</v>
      </c>
      <c r="E30" s="77">
        <v>50</v>
      </c>
    </row>
    <row r="31" spans="1:5">
      <c r="A31" s="6" t="s">
        <v>80</v>
      </c>
      <c r="B31" s="74" t="s">
        <v>467</v>
      </c>
      <c r="C31" s="75">
        <v>275</v>
      </c>
      <c r="D31" s="75">
        <v>118</v>
      </c>
      <c r="E31" s="77">
        <v>101</v>
      </c>
    </row>
    <row r="32" spans="1:5">
      <c r="A32" s="6" t="s">
        <v>85</v>
      </c>
      <c r="B32" s="74" t="s">
        <v>340</v>
      </c>
      <c r="C32" s="75">
        <v>560</v>
      </c>
      <c r="D32" s="75">
        <v>267</v>
      </c>
      <c r="E32" s="77">
        <v>237</v>
      </c>
    </row>
    <row r="33" spans="1:5">
      <c r="A33" s="6" t="s">
        <v>89</v>
      </c>
      <c r="B33" s="74" t="s">
        <v>468</v>
      </c>
      <c r="C33" s="75">
        <v>272</v>
      </c>
      <c r="D33" s="75">
        <v>89</v>
      </c>
      <c r="E33" s="77">
        <v>78</v>
      </c>
    </row>
    <row r="34" spans="1:5">
      <c r="A34" s="6" t="s">
        <v>96</v>
      </c>
      <c r="B34" s="74" t="s">
        <v>320</v>
      </c>
      <c r="C34" s="75">
        <v>341</v>
      </c>
      <c r="D34" s="75">
        <v>153</v>
      </c>
      <c r="E34" s="77">
        <v>129</v>
      </c>
    </row>
    <row r="35" spans="1:5">
      <c r="A35" s="6" t="s">
        <v>173</v>
      </c>
      <c r="B35" s="74" t="s">
        <v>469</v>
      </c>
      <c r="C35" s="75">
        <v>171</v>
      </c>
      <c r="D35" s="75">
        <v>81</v>
      </c>
      <c r="E35" s="77">
        <v>59</v>
      </c>
    </row>
    <row r="36" spans="1:5">
      <c r="A36" s="6" t="s">
        <v>39</v>
      </c>
      <c r="B36" s="74" t="s">
        <v>470</v>
      </c>
      <c r="C36" s="75">
        <v>213</v>
      </c>
      <c r="D36" s="75">
        <v>68</v>
      </c>
      <c r="E36" s="77">
        <v>59</v>
      </c>
    </row>
    <row r="37" spans="1:5">
      <c r="A37" s="6" t="s">
        <v>30</v>
      </c>
      <c r="B37" s="74" t="s">
        <v>471</v>
      </c>
      <c r="C37" s="75">
        <v>108</v>
      </c>
      <c r="D37" s="75">
        <v>31</v>
      </c>
      <c r="E37" s="77">
        <v>28</v>
      </c>
    </row>
    <row r="38" spans="1:5">
      <c r="A38" s="6" t="s">
        <v>132</v>
      </c>
      <c r="B38" s="74" t="s">
        <v>472</v>
      </c>
      <c r="C38" s="75">
        <v>198</v>
      </c>
      <c r="D38" s="75">
        <v>71</v>
      </c>
      <c r="E38" s="77">
        <v>63</v>
      </c>
    </row>
    <row r="39" spans="1:5">
      <c r="A39" s="6" t="s">
        <v>121</v>
      </c>
      <c r="B39" s="74" t="s">
        <v>473</v>
      </c>
      <c r="C39" s="75">
        <v>209</v>
      </c>
      <c r="D39" s="75">
        <v>100</v>
      </c>
      <c r="E39" s="77">
        <v>85</v>
      </c>
    </row>
    <row r="40" spans="1:5">
      <c r="A40" s="6" t="s">
        <v>118</v>
      </c>
      <c r="B40" s="74" t="s">
        <v>474</v>
      </c>
      <c r="C40" s="75">
        <v>64</v>
      </c>
      <c r="D40" s="75">
        <v>27</v>
      </c>
      <c r="E40" s="77">
        <v>24</v>
      </c>
    </row>
    <row r="41" spans="1:5">
      <c r="A41" s="6" t="s">
        <v>177</v>
      </c>
      <c r="B41" s="74" t="s">
        <v>375</v>
      </c>
      <c r="C41" s="75">
        <v>197</v>
      </c>
      <c r="D41" s="75">
        <v>90</v>
      </c>
      <c r="E41" s="77">
        <v>74</v>
      </c>
    </row>
    <row r="42" spans="1:5" s="86" customFormat="1">
      <c r="A42" s="6" t="s">
        <v>95</v>
      </c>
      <c r="B42" s="74" t="s">
        <v>475</v>
      </c>
      <c r="C42" s="75">
        <v>85</v>
      </c>
      <c r="D42" s="75">
        <v>30</v>
      </c>
      <c r="E42" s="77">
        <v>24</v>
      </c>
    </row>
    <row r="43" spans="1:5">
      <c r="A43" s="6" t="s">
        <v>63</v>
      </c>
      <c r="B43" s="74" t="s">
        <v>476</v>
      </c>
      <c r="C43" s="75">
        <v>160</v>
      </c>
      <c r="D43" s="75">
        <v>53</v>
      </c>
      <c r="E43" s="77">
        <v>50</v>
      </c>
    </row>
    <row r="44" spans="1:5">
      <c r="A44" s="6" t="s">
        <v>97</v>
      </c>
      <c r="B44" s="83" t="s">
        <v>477</v>
      </c>
      <c r="C44" s="84">
        <v>1196</v>
      </c>
      <c r="D44" s="84">
        <v>435</v>
      </c>
      <c r="E44" s="85">
        <v>333</v>
      </c>
    </row>
    <row r="45" spans="1:5">
      <c r="A45" s="6" t="s">
        <v>53</v>
      </c>
      <c r="B45" s="74" t="s">
        <v>478</v>
      </c>
      <c r="C45" s="75">
        <v>172</v>
      </c>
      <c r="D45" s="75">
        <v>41</v>
      </c>
      <c r="E45" s="77">
        <v>26</v>
      </c>
    </row>
    <row r="46" spans="1:5">
      <c r="A46" s="6" t="s">
        <v>98</v>
      </c>
      <c r="B46" s="74" t="s">
        <v>479</v>
      </c>
      <c r="C46" s="75">
        <v>291</v>
      </c>
      <c r="D46" s="75">
        <v>81</v>
      </c>
      <c r="E46" s="77">
        <v>48</v>
      </c>
    </row>
    <row r="47" spans="1:5">
      <c r="A47" s="6" t="s">
        <v>92</v>
      </c>
      <c r="B47" s="74" t="s">
        <v>480</v>
      </c>
      <c r="C47" s="75">
        <v>281</v>
      </c>
      <c r="D47" s="75">
        <v>135</v>
      </c>
      <c r="E47" s="77">
        <v>120</v>
      </c>
    </row>
    <row r="48" spans="1:5">
      <c r="A48" s="6" t="s">
        <v>123</v>
      </c>
      <c r="B48" s="74" t="s">
        <v>481</v>
      </c>
      <c r="C48" s="75">
        <v>142</v>
      </c>
      <c r="D48" s="75">
        <v>49</v>
      </c>
      <c r="E48" s="77">
        <v>46</v>
      </c>
    </row>
    <row r="49" spans="1:5">
      <c r="A49" s="6" t="s">
        <v>139</v>
      </c>
      <c r="B49" s="74" t="s">
        <v>482</v>
      </c>
      <c r="C49" s="75">
        <v>121</v>
      </c>
      <c r="D49" s="75">
        <v>46</v>
      </c>
      <c r="E49" s="77">
        <v>36</v>
      </c>
    </row>
    <row r="50" spans="1:5">
      <c r="A50" s="6" t="s">
        <v>109</v>
      </c>
      <c r="B50" s="74" t="s">
        <v>483</v>
      </c>
      <c r="C50" s="75">
        <v>408</v>
      </c>
      <c r="D50" s="75">
        <v>142</v>
      </c>
      <c r="E50" s="77">
        <v>126</v>
      </c>
    </row>
    <row r="51" spans="1:5">
      <c r="A51" s="6" t="s">
        <v>178</v>
      </c>
      <c r="B51" s="74" t="s">
        <v>484</v>
      </c>
      <c r="C51" s="75">
        <v>88</v>
      </c>
      <c r="D51" s="75">
        <v>37</v>
      </c>
      <c r="E51" s="77">
        <v>33</v>
      </c>
    </row>
    <row r="52" spans="1:5">
      <c r="A52" s="6" t="s">
        <v>27</v>
      </c>
      <c r="B52" s="74" t="s">
        <v>485</v>
      </c>
      <c r="C52" s="75">
        <v>175</v>
      </c>
      <c r="D52" s="75">
        <v>53</v>
      </c>
      <c r="E52" s="77">
        <v>45</v>
      </c>
    </row>
    <row r="53" spans="1:5">
      <c r="A53" s="6" t="s">
        <v>555</v>
      </c>
      <c r="B53" s="74" t="s">
        <v>561</v>
      </c>
      <c r="C53" s="75">
        <v>197</v>
      </c>
      <c r="D53" s="75">
        <v>125</v>
      </c>
      <c r="E53" s="77">
        <v>113</v>
      </c>
    </row>
    <row r="54" spans="1:5">
      <c r="A54" s="6" t="s">
        <v>129</v>
      </c>
      <c r="B54" s="74" t="s">
        <v>486</v>
      </c>
      <c r="C54" s="75">
        <v>209</v>
      </c>
      <c r="D54" s="75">
        <v>99</v>
      </c>
      <c r="E54" s="77">
        <v>74</v>
      </c>
    </row>
    <row r="55" spans="1:5">
      <c r="A55" s="6" t="s">
        <v>72</v>
      </c>
      <c r="B55" s="74" t="s">
        <v>487</v>
      </c>
      <c r="C55" s="75">
        <v>267</v>
      </c>
      <c r="D55" s="75">
        <v>98</v>
      </c>
      <c r="E55" s="77">
        <v>94</v>
      </c>
    </row>
    <row r="56" spans="1:5">
      <c r="A56" s="6" t="s">
        <v>81</v>
      </c>
      <c r="B56" s="74" t="s">
        <v>488</v>
      </c>
      <c r="C56" s="75">
        <v>197</v>
      </c>
      <c r="D56" s="75">
        <v>58</v>
      </c>
      <c r="E56" s="77">
        <v>56</v>
      </c>
    </row>
    <row r="57" spans="1:5">
      <c r="A57" s="6" t="s">
        <v>35</v>
      </c>
      <c r="B57" s="74" t="s">
        <v>489</v>
      </c>
      <c r="C57" s="75">
        <v>250</v>
      </c>
      <c r="D57" s="75">
        <v>91</v>
      </c>
      <c r="E57" s="77">
        <v>81</v>
      </c>
    </row>
    <row r="58" spans="1:5">
      <c r="A58" s="6" t="s">
        <v>148</v>
      </c>
      <c r="B58" s="74" t="s">
        <v>490</v>
      </c>
      <c r="C58" s="75">
        <v>96</v>
      </c>
      <c r="D58" s="75">
        <v>26</v>
      </c>
      <c r="E58" s="77">
        <v>25</v>
      </c>
    </row>
    <row r="59" spans="1:5">
      <c r="A59" s="6" t="s">
        <v>143</v>
      </c>
      <c r="B59" s="74" t="s">
        <v>491</v>
      </c>
      <c r="C59" s="75">
        <v>196</v>
      </c>
      <c r="D59" s="75">
        <v>53</v>
      </c>
      <c r="E59" s="77">
        <v>35</v>
      </c>
    </row>
    <row r="60" spans="1:5">
      <c r="A60" s="6" t="s">
        <v>47</v>
      </c>
      <c r="B60" s="74" t="s">
        <v>492</v>
      </c>
      <c r="C60" s="75">
        <v>540</v>
      </c>
      <c r="D60" s="75">
        <v>237</v>
      </c>
      <c r="E60" s="77">
        <v>183</v>
      </c>
    </row>
    <row r="61" spans="1:5">
      <c r="A61" s="6" t="s">
        <v>144</v>
      </c>
      <c r="B61" s="74" t="s">
        <v>493</v>
      </c>
      <c r="C61" s="75">
        <v>463</v>
      </c>
      <c r="D61" s="75">
        <v>143</v>
      </c>
      <c r="E61" s="77">
        <v>105</v>
      </c>
    </row>
    <row r="62" spans="1:5">
      <c r="A62" s="6" t="s">
        <v>170</v>
      </c>
      <c r="B62" s="74" t="s">
        <v>494</v>
      </c>
      <c r="C62" s="75">
        <v>159</v>
      </c>
      <c r="D62" s="75">
        <v>104</v>
      </c>
      <c r="E62" s="77">
        <v>80</v>
      </c>
    </row>
    <row r="63" spans="1:5">
      <c r="A63" s="6" t="s">
        <v>174</v>
      </c>
      <c r="B63" s="74" t="s">
        <v>495</v>
      </c>
      <c r="C63" s="75">
        <v>298</v>
      </c>
      <c r="D63" s="75">
        <v>102</v>
      </c>
      <c r="E63" s="77">
        <v>78</v>
      </c>
    </row>
    <row r="64" spans="1:5">
      <c r="A64" s="6" t="s">
        <v>101</v>
      </c>
      <c r="B64" s="74" t="s">
        <v>496</v>
      </c>
      <c r="C64" s="75">
        <v>278</v>
      </c>
      <c r="D64" s="75">
        <v>123</v>
      </c>
      <c r="E64" s="77">
        <v>120</v>
      </c>
    </row>
    <row r="65" spans="1:5">
      <c r="A65" s="6" t="s">
        <v>111</v>
      </c>
      <c r="B65" s="74" t="s">
        <v>497</v>
      </c>
      <c r="C65" s="75">
        <v>175</v>
      </c>
      <c r="D65" s="75">
        <v>67</v>
      </c>
      <c r="E65" s="77">
        <v>59</v>
      </c>
    </row>
    <row r="66" spans="1:5">
      <c r="A66" s="6" t="s">
        <v>119</v>
      </c>
      <c r="B66" s="74" t="s">
        <v>498</v>
      </c>
      <c r="C66" s="75">
        <v>456</v>
      </c>
      <c r="D66" s="75">
        <v>144</v>
      </c>
      <c r="E66" s="77">
        <v>125</v>
      </c>
    </row>
    <row r="67" spans="1:5">
      <c r="A67" s="6" t="s">
        <v>102</v>
      </c>
      <c r="B67" s="74" t="s">
        <v>499</v>
      </c>
      <c r="C67" s="75">
        <v>116</v>
      </c>
      <c r="D67" s="75">
        <v>39</v>
      </c>
      <c r="E67" s="77">
        <v>33</v>
      </c>
    </row>
    <row r="68" spans="1:5">
      <c r="A68" s="6" t="s">
        <v>169</v>
      </c>
      <c r="B68" s="74" t="s">
        <v>500</v>
      </c>
      <c r="C68" s="75">
        <v>292</v>
      </c>
      <c r="D68" s="75">
        <v>160</v>
      </c>
      <c r="E68" s="77">
        <v>148</v>
      </c>
    </row>
    <row r="69" spans="1:5">
      <c r="A69" s="6" t="s">
        <v>150</v>
      </c>
      <c r="B69" s="74" t="s">
        <v>501</v>
      </c>
      <c r="C69" s="75">
        <v>224</v>
      </c>
      <c r="D69" s="75">
        <v>73</v>
      </c>
      <c r="E69" s="77">
        <v>63</v>
      </c>
    </row>
    <row r="70" spans="1:5">
      <c r="A70" s="6" t="s">
        <v>54</v>
      </c>
      <c r="B70" s="74" t="s">
        <v>502</v>
      </c>
      <c r="C70" s="75">
        <v>123</v>
      </c>
      <c r="D70" s="75">
        <v>43</v>
      </c>
      <c r="E70" s="77">
        <v>37</v>
      </c>
    </row>
    <row r="71" spans="1:5">
      <c r="A71" s="6" t="s">
        <v>103</v>
      </c>
      <c r="B71" s="74" t="s">
        <v>503</v>
      </c>
      <c r="C71" s="75">
        <v>291</v>
      </c>
      <c r="D71" s="75">
        <v>86</v>
      </c>
      <c r="E71" s="77">
        <v>76</v>
      </c>
    </row>
    <row r="72" spans="1:5">
      <c r="A72" s="6" t="s">
        <v>116</v>
      </c>
      <c r="B72" s="74" t="s">
        <v>504</v>
      </c>
      <c r="C72" s="75">
        <v>197</v>
      </c>
      <c r="D72" s="75">
        <v>69</v>
      </c>
      <c r="E72" s="77">
        <v>69</v>
      </c>
    </row>
    <row r="73" spans="1:5">
      <c r="A73" s="6" t="s">
        <v>55</v>
      </c>
      <c r="B73" s="74" t="s">
        <v>505</v>
      </c>
      <c r="C73" s="75">
        <v>189</v>
      </c>
      <c r="D73" s="75">
        <v>78</v>
      </c>
      <c r="E73" s="77">
        <v>61</v>
      </c>
    </row>
    <row r="74" spans="1:5">
      <c r="A74" s="6" t="s">
        <v>87</v>
      </c>
      <c r="B74" s="74" t="s">
        <v>506</v>
      </c>
      <c r="C74" s="75">
        <v>197</v>
      </c>
      <c r="D74" s="75">
        <v>83</v>
      </c>
      <c r="E74" s="77">
        <v>64</v>
      </c>
    </row>
    <row r="75" spans="1:5">
      <c r="A75" s="6" t="s">
        <v>45</v>
      </c>
      <c r="B75" s="74" t="s">
        <v>507</v>
      </c>
      <c r="C75" s="75">
        <v>168</v>
      </c>
      <c r="D75" s="75">
        <v>73</v>
      </c>
      <c r="E75" s="77">
        <v>58</v>
      </c>
    </row>
    <row r="76" spans="1:5">
      <c r="A76" s="6" t="s">
        <v>104</v>
      </c>
      <c r="B76" s="74" t="s">
        <v>508</v>
      </c>
      <c r="C76" s="75">
        <v>185</v>
      </c>
      <c r="D76" s="75">
        <v>52</v>
      </c>
      <c r="E76" s="77">
        <v>49</v>
      </c>
    </row>
    <row r="77" spans="1:5">
      <c r="A77" s="6" t="s">
        <v>19</v>
      </c>
      <c r="B77" s="74" t="s">
        <v>509</v>
      </c>
      <c r="C77" s="75">
        <v>528</v>
      </c>
      <c r="D77" s="75">
        <v>165</v>
      </c>
      <c r="E77" s="77">
        <v>137</v>
      </c>
    </row>
    <row r="78" spans="1:5">
      <c r="A78" s="6" t="s">
        <v>21</v>
      </c>
      <c r="B78" s="74" t="s">
        <v>510</v>
      </c>
      <c r="C78" s="75">
        <v>123</v>
      </c>
      <c r="D78" s="75">
        <v>52</v>
      </c>
      <c r="E78" s="77">
        <v>37</v>
      </c>
    </row>
    <row r="79" spans="1:5">
      <c r="A79" s="6" t="s">
        <v>83</v>
      </c>
      <c r="B79" s="74" t="s">
        <v>511</v>
      </c>
      <c r="C79" s="75">
        <v>124</v>
      </c>
      <c r="D79" s="75">
        <v>48</v>
      </c>
      <c r="E79" s="77">
        <v>39</v>
      </c>
    </row>
    <row r="80" spans="1:5">
      <c r="A80" s="6" t="s">
        <v>23</v>
      </c>
      <c r="B80" s="74" t="s">
        <v>512</v>
      </c>
      <c r="C80" s="75">
        <v>74</v>
      </c>
      <c r="D80" s="75">
        <v>18</v>
      </c>
      <c r="E80" s="77">
        <v>17</v>
      </c>
    </row>
    <row r="81" spans="1:5">
      <c r="A81" s="6" t="s">
        <v>117</v>
      </c>
      <c r="B81" s="74" t="s">
        <v>513</v>
      </c>
      <c r="C81" s="75">
        <v>232</v>
      </c>
      <c r="D81" s="75">
        <v>104</v>
      </c>
      <c r="E81" s="77">
        <v>99</v>
      </c>
    </row>
    <row r="82" spans="1:5">
      <c r="A82" s="6" t="s">
        <v>149</v>
      </c>
      <c r="B82" s="74" t="s">
        <v>514</v>
      </c>
      <c r="C82" s="75">
        <v>216</v>
      </c>
      <c r="D82" s="75">
        <v>111</v>
      </c>
      <c r="E82" s="77">
        <v>95</v>
      </c>
    </row>
    <row r="83" spans="1:5">
      <c r="A83" s="6" t="s">
        <v>57</v>
      </c>
      <c r="B83" s="74" t="s">
        <v>515</v>
      </c>
      <c r="C83" s="75">
        <v>298</v>
      </c>
      <c r="D83" s="75">
        <v>96</v>
      </c>
      <c r="E83" s="77">
        <v>87</v>
      </c>
    </row>
    <row r="84" spans="1:5">
      <c r="A84" s="6" t="s">
        <v>163</v>
      </c>
      <c r="B84" s="74" t="s">
        <v>516</v>
      </c>
      <c r="C84" s="75">
        <v>162</v>
      </c>
      <c r="D84" s="75">
        <v>79</v>
      </c>
      <c r="E84" s="77">
        <v>67</v>
      </c>
    </row>
    <row r="85" spans="1:5">
      <c r="A85" s="6" t="s">
        <v>79</v>
      </c>
      <c r="B85" s="74" t="s">
        <v>517</v>
      </c>
      <c r="C85" s="75">
        <v>362</v>
      </c>
      <c r="D85" s="75">
        <v>91</v>
      </c>
      <c r="E85" s="77">
        <v>61</v>
      </c>
    </row>
    <row r="86" spans="1:5">
      <c r="A86" s="6" t="s">
        <v>156</v>
      </c>
      <c r="B86" s="74" t="s">
        <v>518</v>
      </c>
      <c r="C86" s="75">
        <v>308</v>
      </c>
      <c r="D86" s="75">
        <v>108</v>
      </c>
      <c r="E86" s="77">
        <v>75</v>
      </c>
    </row>
    <row r="87" spans="1:5">
      <c r="A87" s="6" t="s">
        <v>46</v>
      </c>
      <c r="B87" s="74" t="s">
        <v>519</v>
      </c>
      <c r="C87" s="75">
        <v>136</v>
      </c>
      <c r="D87" s="75">
        <v>33</v>
      </c>
      <c r="E87" s="77">
        <v>20</v>
      </c>
    </row>
    <row r="88" spans="1:5">
      <c r="A88" s="6" t="s">
        <v>154</v>
      </c>
      <c r="B88" s="74" t="s">
        <v>520</v>
      </c>
      <c r="C88" s="75">
        <v>116</v>
      </c>
      <c r="D88" s="75">
        <v>30</v>
      </c>
      <c r="E88" s="77">
        <v>29</v>
      </c>
    </row>
    <row r="89" spans="1:5">
      <c r="A89" s="6" t="s">
        <v>159</v>
      </c>
      <c r="B89" s="74" t="s">
        <v>521</v>
      </c>
      <c r="C89" s="75">
        <v>234</v>
      </c>
      <c r="D89" s="75">
        <v>128</v>
      </c>
      <c r="E89" s="77">
        <v>99</v>
      </c>
    </row>
    <row r="90" spans="1:5">
      <c r="A90" s="6" t="s">
        <v>122</v>
      </c>
      <c r="B90" s="74" t="s">
        <v>522</v>
      </c>
      <c r="C90" s="75">
        <v>551</v>
      </c>
      <c r="D90" s="75">
        <v>277</v>
      </c>
      <c r="E90" s="77">
        <v>244</v>
      </c>
    </row>
    <row r="91" spans="1:5">
      <c r="A91" s="6" t="s">
        <v>16</v>
      </c>
      <c r="B91" s="74" t="s">
        <v>523</v>
      </c>
      <c r="C91" s="75">
        <v>315</v>
      </c>
      <c r="D91" s="75">
        <v>113</v>
      </c>
      <c r="E91" s="77">
        <v>75</v>
      </c>
    </row>
    <row r="92" spans="1:5">
      <c r="A92" s="6" t="s">
        <v>69</v>
      </c>
      <c r="B92" s="74" t="s">
        <v>524</v>
      </c>
      <c r="C92" s="75">
        <v>175</v>
      </c>
      <c r="D92" s="75">
        <v>48</v>
      </c>
      <c r="E92" s="77">
        <v>35</v>
      </c>
    </row>
    <row r="93" spans="1:5">
      <c r="A93" s="6" t="s">
        <v>76</v>
      </c>
      <c r="B93" s="74" t="s">
        <v>525</v>
      </c>
      <c r="C93" s="75">
        <v>376</v>
      </c>
      <c r="D93" s="75">
        <v>187</v>
      </c>
      <c r="E93" s="77">
        <v>177</v>
      </c>
    </row>
    <row r="94" spans="1:5">
      <c r="A94" s="6" t="s">
        <v>41</v>
      </c>
      <c r="B94" s="74" t="s">
        <v>526</v>
      </c>
      <c r="C94" s="75">
        <v>264</v>
      </c>
      <c r="D94" s="75">
        <v>90</v>
      </c>
      <c r="E94" s="77">
        <v>59</v>
      </c>
    </row>
    <row r="95" spans="1:5">
      <c r="A95" s="6" t="s">
        <v>176</v>
      </c>
      <c r="B95" s="74" t="s">
        <v>527</v>
      </c>
      <c r="C95" s="75">
        <v>161</v>
      </c>
      <c r="D95" s="75">
        <v>57</v>
      </c>
      <c r="E95" s="77">
        <v>51</v>
      </c>
    </row>
    <row r="96" spans="1:5">
      <c r="A96" s="6" t="s">
        <v>557</v>
      </c>
      <c r="B96" s="83" t="s">
        <v>562</v>
      </c>
      <c r="C96" s="84">
        <v>427</v>
      </c>
      <c r="D96" s="84">
        <v>104</v>
      </c>
      <c r="E96" s="77">
        <v>109</v>
      </c>
    </row>
    <row r="97" spans="1:5">
      <c r="A97" s="6" t="s">
        <v>140</v>
      </c>
      <c r="B97" s="74" t="s">
        <v>528</v>
      </c>
      <c r="C97" s="75">
        <v>374</v>
      </c>
      <c r="D97" s="75">
        <v>114</v>
      </c>
      <c r="E97" s="77">
        <v>175</v>
      </c>
    </row>
    <row r="98" spans="1:5" s="86" customFormat="1">
      <c r="A98" s="6" t="s">
        <v>164</v>
      </c>
      <c r="B98" s="74" t="s">
        <v>529</v>
      </c>
      <c r="C98" s="75">
        <v>387</v>
      </c>
      <c r="D98" s="75">
        <v>187</v>
      </c>
      <c r="E98" s="77">
        <v>113</v>
      </c>
    </row>
    <row r="99" spans="1:5">
      <c r="A99" s="6" t="s">
        <v>157</v>
      </c>
      <c r="B99" s="74" t="s">
        <v>530</v>
      </c>
      <c r="C99" s="75">
        <v>359</v>
      </c>
      <c r="D99" s="75">
        <v>159</v>
      </c>
      <c r="E99" s="77">
        <v>42</v>
      </c>
    </row>
    <row r="100" spans="1:5">
      <c r="A100" s="6" t="s">
        <v>120</v>
      </c>
      <c r="B100" s="74" t="s">
        <v>533</v>
      </c>
      <c r="C100" s="75">
        <v>240</v>
      </c>
      <c r="D100" s="75">
        <v>75</v>
      </c>
      <c r="E100" s="77">
        <v>215</v>
      </c>
    </row>
    <row r="101" spans="1:5">
      <c r="A101" s="6" t="s">
        <v>145</v>
      </c>
      <c r="B101" s="74" t="s">
        <v>531</v>
      </c>
      <c r="C101" s="75">
        <v>131</v>
      </c>
      <c r="D101" s="75">
        <v>47</v>
      </c>
      <c r="E101" s="77">
        <v>101</v>
      </c>
    </row>
    <row r="102" spans="1:5">
      <c r="A102" s="6" t="s">
        <v>44</v>
      </c>
      <c r="B102" s="74" t="s">
        <v>532</v>
      </c>
      <c r="C102" s="75">
        <v>350</v>
      </c>
      <c r="D102" s="75">
        <v>111</v>
      </c>
      <c r="E102" s="77">
        <v>58</v>
      </c>
    </row>
    <row r="103" spans="1:5">
      <c r="A103" s="6" t="s">
        <v>66</v>
      </c>
      <c r="B103" s="74" t="s">
        <v>534</v>
      </c>
      <c r="C103" s="75">
        <v>512</v>
      </c>
      <c r="D103" s="75">
        <v>244</v>
      </c>
      <c r="E103" s="85">
        <v>84</v>
      </c>
    </row>
    <row r="104" spans="1:5">
      <c r="A104" s="6" t="s">
        <v>552</v>
      </c>
      <c r="B104" s="74" t="s">
        <v>563</v>
      </c>
      <c r="C104" s="75">
        <v>107</v>
      </c>
      <c r="D104" s="75">
        <v>44</v>
      </c>
      <c r="E104" s="77">
        <v>40</v>
      </c>
    </row>
    <row r="105" spans="1:5">
      <c r="A105" s="6" t="s">
        <v>25</v>
      </c>
      <c r="B105" s="74" t="s">
        <v>535</v>
      </c>
      <c r="C105" s="75">
        <v>316</v>
      </c>
      <c r="D105" s="75">
        <v>114</v>
      </c>
      <c r="E105" s="77">
        <v>85</v>
      </c>
    </row>
    <row r="106" spans="1:5">
      <c r="A106" s="6" t="s">
        <v>112</v>
      </c>
      <c r="B106" s="74" t="s">
        <v>536</v>
      </c>
      <c r="C106" s="75">
        <v>213</v>
      </c>
      <c r="D106" s="75">
        <v>71</v>
      </c>
      <c r="E106" s="77">
        <v>66</v>
      </c>
    </row>
    <row r="107" spans="1:5">
      <c r="A107" s="6" t="s">
        <v>158</v>
      </c>
      <c r="B107" s="74" t="s">
        <v>537</v>
      </c>
      <c r="C107" s="75">
        <v>54</v>
      </c>
      <c r="D107" s="75">
        <v>19</v>
      </c>
      <c r="E107" s="77">
        <v>14</v>
      </c>
    </row>
    <row r="108" spans="1:5">
      <c r="A108" s="6" t="s">
        <v>151</v>
      </c>
      <c r="B108" s="74" t="s">
        <v>538</v>
      </c>
      <c r="C108" s="75">
        <v>318</v>
      </c>
      <c r="D108" s="75">
        <v>153</v>
      </c>
      <c r="E108" s="77">
        <v>135</v>
      </c>
    </row>
    <row r="109" spans="1:5">
      <c r="A109" s="6" t="s">
        <v>133</v>
      </c>
      <c r="B109" s="74" t="s">
        <v>539</v>
      </c>
      <c r="C109" s="75">
        <v>152</v>
      </c>
      <c r="D109" s="75">
        <v>65</v>
      </c>
      <c r="E109" s="77">
        <v>54</v>
      </c>
    </row>
    <row r="110" spans="1:5">
      <c r="A110" s="6" t="s">
        <v>130</v>
      </c>
      <c r="B110" s="74" t="s">
        <v>540</v>
      </c>
      <c r="C110" s="75">
        <v>344</v>
      </c>
      <c r="D110" s="75">
        <v>168</v>
      </c>
      <c r="E110" s="77">
        <v>128</v>
      </c>
    </row>
    <row r="111" spans="1:5">
      <c r="A111" s="6" t="s">
        <v>106</v>
      </c>
      <c r="B111" s="74" t="s">
        <v>541</v>
      </c>
      <c r="C111" s="75">
        <v>231</v>
      </c>
      <c r="D111" s="75">
        <v>76</v>
      </c>
      <c r="E111" s="77">
        <v>55</v>
      </c>
    </row>
    <row r="112" spans="1:5">
      <c r="A112" s="6" t="s">
        <v>42</v>
      </c>
      <c r="B112" s="74" t="s">
        <v>542</v>
      </c>
      <c r="C112" s="75">
        <v>733</v>
      </c>
      <c r="D112" s="75">
        <v>281</v>
      </c>
      <c r="E112" s="77">
        <v>210</v>
      </c>
    </row>
    <row r="113" spans="1:5">
      <c r="A113" s="6" t="s">
        <v>74</v>
      </c>
      <c r="B113" s="74" t="s">
        <v>543</v>
      </c>
      <c r="C113" s="75">
        <v>123</v>
      </c>
      <c r="D113" s="75">
        <v>57</v>
      </c>
      <c r="E113" s="77">
        <v>46</v>
      </c>
    </row>
    <row r="114" spans="1:5">
      <c r="A114" s="6" t="s">
        <v>5</v>
      </c>
      <c r="B114" s="74" t="s">
        <v>544</v>
      </c>
      <c r="C114" s="75">
        <v>425</v>
      </c>
      <c r="D114" s="75">
        <v>171</v>
      </c>
      <c r="E114" s="77">
        <v>155</v>
      </c>
    </row>
    <row r="115" spans="1:5">
      <c r="A115" s="6" t="s">
        <v>37</v>
      </c>
      <c r="B115" s="74" t="s">
        <v>348</v>
      </c>
      <c r="C115" s="75">
        <v>245</v>
      </c>
      <c r="D115" s="75">
        <v>108</v>
      </c>
      <c r="E115" s="77">
        <v>97</v>
      </c>
    </row>
    <row r="116" spans="1:5">
      <c r="A116" s="6" t="s">
        <v>115</v>
      </c>
      <c r="B116" s="74" t="s">
        <v>545</v>
      </c>
      <c r="C116" s="75">
        <v>107</v>
      </c>
      <c r="D116" s="75">
        <v>42</v>
      </c>
      <c r="E116" s="77">
        <v>29</v>
      </c>
    </row>
    <row r="117" spans="1:5">
      <c r="A117" s="6" t="s">
        <v>166</v>
      </c>
      <c r="B117" s="74" t="s">
        <v>546</v>
      </c>
      <c r="C117" s="75">
        <v>270</v>
      </c>
      <c r="D117" s="75">
        <v>88</v>
      </c>
      <c r="E117" s="77">
        <v>74</v>
      </c>
    </row>
    <row r="118" spans="1:5">
      <c r="A118" s="6" t="s">
        <v>124</v>
      </c>
      <c r="B118" s="74" t="s">
        <v>547</v>
      </c>
      <c r="C118" s="75">
        <v>101</v>
      </c>
      <c r="D118" s="75">
        <v>25</v>
      </c>
      <c r="E118" s="77">
        <v>17</v>
      </c>
    </row>
    <row r="119" spans="1:5">
      <c r="A119" s="6" t="s">
        <v>138</v>
      </c>
      <c r="B119" s="74" t="s">
        <v>548</v>
      </c>
      <c r="C119" s="75">
        <v>243</v>
      </c>
      <c r="D119" s="75">
        <v>73</v>
      </c>
      <c r="E119" s="77">
        <v>45</v>
      </c>
    </row>
    <row r="120" spans="1:5">
      <c r="A120" s="6" t="s">
        <v>171</v>
      </c>
      <c r="B120" s="74" t="s">
        <v>549</v>
      </c>
      <c r="C120" s="75">
        <v>249</v>
      </c>
      <c r="D120" s="75">
        <v>104</v>
      </c>
      <c r="E120" s="77">
        <v>82</v>
      </c>
    </row>
    <row r="122" spans="1:5" ht="29">
      <c r="D122" s="108" t="s">
        <v>588</v>
      </c>
      <c r="E122" s="108" t="s">
        <v>589</v>
      </c>
    </row>
    <row r="123" spans="1:5">
      <c r="D123" s="107">
        <f>1760000000/SUM(D2:D120)</f>
        <v>155600.74263990804</v>
      </c>
      <c r="E123" s="107">
        <f>1760000000/SUM(E2:E120)</f>
        <v>187653.2679390127</v>
      </c>
    </row>
  </sheetData>
  <autoFilter ref="B1:D120" xr:uid="{BCC1F6E7-5DCC-4C49-B166-1D22BD8E4743}">
    <sortState xmlns:xlrd2="http://schemas.microsoft.com/office/spreadsheetml/2017/richdata2" ref="B2:D120">
      <sortCondition ref="B1:B120"/>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Data (Analysis)</vt:lpstr>
      <vt:lpstr>WIOA Performance Data</vt:lpstr>
      <vt:lpstr>PY23 Students Served</vt:lpstr>
      <vt:lpstr>Grad Rates from Sep Analysis</vt:lpstr>
      <vt:lpstr>Graduates By Center</vt:lpstr>
      <vt:lpstr>'Graduates By Center'!Print_Area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2025-04-25T18:29:36Z</dcterms:created>
  <dcterms:modified xsi:type="dcterms:W3CDTF">2025-04-25T18:29:51Z</dcterms:modified>
  <cp:category/>
  <cp:contentStatus/>
</cp:coreProperties>
</file>